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4"/>
  </bookViews>
  <sheets>
    <sheet name="Ҳисобот" sheetId="7" r:id="rId1"/>
    <sheet name="1 илова" sheetId="2" r:id="rId2"/>
    <sheet name="Ҳисобот (2)" sheetId="1" state="hidden" r:id="rId3"/>
    <sheet name="3-илова" sheetId="8" r:id="rId4"/>
    <sheet name="4 илова" sheetId="5" r:id="rId5"/>
  </sheets>
  <definedNames>
    <definedName name="_xlnm.Print_Area" localSheetId="3">'3-илова'!$A$1:$D$26</definedName>
    <definedName name="_xlnm.Print_Area" localSheetId="0">Ҳисобот!$A$1:$H$56</definedName>
    <definedName name="_xlnm.Print_Area" localSheetId="2">'Ҳисобот (2)'!$A$1:$F$46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7" l="1"/>
  <c r="G36" i="7"/>
  <c r="G34" i="7"/>
  <c r="G33" i="7"/>
  <c r="G31" i="7"/>
  <c r="G30" i="7"/>
  <c r="G26" i="7"/>
  <c r="G22" i="7"/>
  <c r="G20" i="7"/>
  <c r="D26" i="7" l="1"/>
  <c r="C27" i="7"/>
  <c r="D22" i="7"/>
  <c r="H38" i="7" l="1"/>
  <c r="H27" i="7" s="1"/>
  <c r="G38" i="7"/>
  <c r="G27" i="7" s="1"/>
  <c r="D38" i="7"/>
  <c r="D27" i="7" s="1"/>
  <c r="C38" i="7"/>
  <c r="H46" i="7" l="1"/>
  <c r="H18" i="7" l="1"/>
  <c r="G18" i="7" s="1"/>
  <c r="C18" i="7"/>
  <c r="D44" i="7" l="1"/>
  <c r="H45" i="7" l="1"/>
  <c r="F29" i="7"/>
  <c r="F33" i="7"/>
  <c r="F35" i="7"/>
  <c r="E37" i="7"/>
  <c r="F34" i="7"/>
  <c r="E34" i="7"/>
  <c r="E27" i="7" l="1"/>
  <c r="F27" i="7"/>
  <c r="D18" i="7" l="1"/>
  <c r="D16" i="7" s="1"/>
  <c r="D14" i="8" l="1"/>
  <c r="D11" i="7"/>
  <c r="D9" i="7" s="1"/>
  <c r="D42" i="7" s="1"/>
  <c r="D12" i="8" l="1"/>
  <c r="C16" i="7" l="1"/>
  <c r="H11" i="7"/>
  <c r="G11" i="7" s="1"/>
  <c r="H44" i="7" l="1"/>
  <c r="E14" i="5"/>
  <c r="C7" i="2" l="1"/>
  <c r="H16" i="7"/>
  <c r="G16" i="7"/>
  <c r="G9" i="7"/>
  <c r="C9" i="7"/>
  <c r="G42" i="7" l="1"/>
  <c r="C42" i="7"/>
  <c r="D21" i="8"/>
  <c r="D22" i="8" s="1"/>
  <c r="H9" i="7"/>
  <c r="H42" i="7" s="1"/>
  <c r="G44" i="7" l="1"/>
  <c r="D16" i="1"/>
  <c r="C9" i="1"/>
  <c r="D14" i="1"/>
  <c r="E16" i="1"/>
  <c r="C16" i="1"/>
  <c r="C25" i="1" l="1"/>
  <c r="E25" i="1"/>
  <c r="F33" i="1" l="1"/>
  <c r="F18" i="1" l="1"/>
  <c r="F16" i="1" s="1"/>
  <c r="J11" i="1" l="1"/>
  <c r="G25" i="1" l="1"/>
  <c r="H27" i="1" l="1"/>
  <c r="H34" i="1"/>
  <c r="H35" i="1"/>
  <c r="H16" i="1" l="1"/>
  <c r="H33" i="1" l="1"/>
  <c r="H32" i="1" l="1"/>
  <c r="H31" i="1" l="1"/>
  <c r="H30" i="1" l="1"/>
  <c r="H29" i="1" l="1"/>
  <c r="H28" i="1" l="1"/>
  <c r="E24" i="1" l="1"/>
  <c r="E14" i="1" s="1"/>
  <c r="E9" i="1"/>
  <c r="D31" i="1"/>
  <c r="D27" i="1"/>
  <c r="D25" i="1" s="1"/>
  <c r="J25" i="1" l="1"/>
  <c r="F34" i="1"/>
  <c r="F32" i="1"/>
  <c r="F31" i="1"/>
  <c r="F30" i="1"/>
  <c r="F29" i="1"/>
  <c r="F28" i="1"/>
  <c r="F27" i="1"/>
  <c r="C24" i="1"/>
  <c r="C14" i="1" s="1"/>
  <c r="C36" i="1" s="1"/>
  <c r="F25" i="1" l="1"/>
  <c r="C38" i="1"/>
  <c r="D39" i="1"/>
  <c r="J14" i="1"/>
  <c r="D9" i="1"/>
  <c r="D36" i="1" s="1"/>
  <c r="D38" i="1" l="1"/>
  <c r="K11" i="1"/>
  <c r="F11" i="1"/>
  <c r="F12" i="1"/>
  <c r="F20" i="1"/>
  <c r="F21" i="1"/>
  <c r="F22" i="1"/>
  <c r="F23" i="1"/>
  <c r="F24" i="1"/>
  <c r="F14" i="1" l="1"/>
  <c r="J36" i="1"/>
  <c r="F39" i="1"/>
  <c r="F9" i="1"/>
  <c r="F36" i="1" l="1"/>
  <c r="F38" i="1" s="1"/>
  <c r="E36" i="1"/>
  <c r="E38" i="1" s="1"/>
  <c r="C44" i="7"/>
</calcChain>
</file>

<file path=xl/comments1.xml><?xml version="1.0" encoding="utf-8"?>
<comments xmlns="http://schemas.openxmlformats.org/spreadsheetml/2006/main">
  <authors>
    <author>Автор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<sst xmlns="http://schemas.openxmlformats.org/spreadsheetml/2006/main" count="214" uniqueCount="127">
  <si>
    <t>Т/р</t>
  </si>
  <si>
    <t>Кўрсаткичлар</t>
  </si>
  <si>
    <t>Йил бошидан</t>
  </si>
  <si>
    <t>прогноз</t>
  </si>
  <si>
    <t>ижро</t>
  </si>
  <si>
    <t>1.</t>
  </si>
  <si>
    <t>Ҳисобот даври бошига қолдиқ</t>
  </si>
  <si>
    <t>2.</t>
  </si>
  <si>
    <t>жумладан:</t>
  </si>
  <si>
    <t>3.</t>
  </si>
  <si>
    <t>Жами харажатлар</t>
  </si>
  <si>
    <t>4.</t>
  </si>
  <si>
    <t>Ҳисобот даври охирига қолдиқ</t>
  </si>
  <si>
    <t>Давлат мақсадли жамғармаси</t>
  </si>
  <si>
    <t>ҲИСОБОТ</t>
  </si>
  <si>
    <t>Қарорлар номлари, рақами ва санаси</t>
  </si>
  <si>
    <t>Жами:</t>
  </si>
  <si>
    <t>МАЪЛУМОТЛАР</t>
  </si>
  <si>
    <t>минг сўм</t>
  </si>
  <si>
    <t>ЖАМИ</t>
  </si>
  <si>
    <t>Шахсий ҳисобварақ рақами</t>
  </si>
  <si>
    <t>Банк номи</t>
  </si>
  <si>
    <t>Депозит валютаси</t>
  </si>
  <si>
    <t>Депозит суммаси (минг сўм)</t>
  </si>
  <si>
    <t>Йиллик фоиз ставкаси, фоизда</t>
  </si>
  <si>
    <t>Депозитни қайтариш муддати</t>
  </si>
  <si>
    <t>асосий хисоб рақамда қолдиқ</t>
  </si>
  <si>
    <t>депозит хисоб рақамдаги қолдиқ</t>
  </si>
  <si>
    <t>1.1</t>
  </si>
  <si>
    <t>1.2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</si>
  <si>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</si>
  <si>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</si>
  <si>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</si>
  <si>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</si>
  <si>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</si>
  <si>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</si>
  <si>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</si>
  <si>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</si>
  <si>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</si>
  <si>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</si>
  <si>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</si>
  <si>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А.Тошматов</t>
  </si>
  <si>
    <t>Н.Баракаев</t>
  </si>
  <si>
    <t>Бандликка кўмаклашиш Давлат жамғармаси</t>
  </si>
  <si>
    <t>Давлат бюджетидан трансфертлар</t>
  </si>
  <si>
    <t>Ижтимоий солиқдан ажратмалар</t>
  </si>
  <si>
    <t xml:space="preserve">Тижорат банкларига жойлаштирилган маблағларнинг қайтарилиши </t>
  </si>
  <si>
    <t>Вақтинча бўш маблағларни депозитларга жойлаштириш, кредит ресурслари беришдан фоизлардан тушадиган даромадлар</t>
  </si>
  <si>
    <t>2.6</t>
  </si>
  <si>
    <t>Пеня ва жарималар ҳисобидан тушумлар</t>
  </si>
  <si>
    <t>3.5</t>
  </si>
  <si>
    <t>3.6</t>
  </si>
  <si>
    <t>3.8</t>
  </si>
  <si>
    <t>3.9</t>
  </si>
  <si>
    <t>Ҳисобот даври учун</t>
  </si>
  <si>
    <t>млн сўм</t>
  </si>
  <si>
    <t>Жами даромадлар (ОТБ қарз маблағлари билан)</t>
  </si>
  <si>
    <t>Бошқа харажатлар</t>
  </si>
  <si>
    <t>Бошқа тушумлар («Аҳолини ижтимоий муҳофаза қилиш тизимини мустаҳкамлаш» лойиҳасини амалга ошириш доирасида Халқаро тараққиёт уюшмаси томонидан ажратилган кредит маблағлари билан бирга)</t>
  </si>
  <si>
    <t>Аҳоли бандлигига кўмаклашиш марказларида иш қидираётган ва ишсиз мақомига эга шахс сифатида рўйхатдан ўтган шахсларни касбга тайёрлаш, қайта тайёрлаш ва уларнинг малакасини ошириш</t>
  </si>
  <si>
    <t>Ишсизларга муддатидан олдин пенсиялар тайинланиши муносабати билан бюджетдан ташқари Пенсия жамғармасининг харажатларини қоплаш</t>
  </si>
  <si>
    <t>Ишсизлик бўйича нафақалар, ишсизларга компенсациялар, стипендиялар, моддий ёрдам ва бошқа тўловларни тўлаш</t>
  </si>
  <si>
    <t>Тижорат банкларида очиладиган кредит линиялари бўйича ресурслар жойлаштириш</t>
  </si>
  <si>
    <t>Бандликка кўмаклашиш марказлари, вақтинчалик бир марталик иш билан таъминлаш марказлари, ишсиз ва банд бўлмаган аҳолини касб-ҳунарга ўқитиш минтақавий марказлари, ишсизларни касбга тайёрлаш, қайта тайёрлаш ва уларнинг малакасини ошириш ўқув марказларининг айрим бўлинмаларини моддий-техник таъминлаш ва сақлаб туриш</t>
  </si>
  <si>
    <t>Ишга жойлаштириш, аҳоли бандлигини таъминлаш ва меҳнатни муҳофаза қилиш, вакансиялар ва банд бўлмаган аҳолини ҳисобга олиш соҳасида ахборот-компьютер тизимлари ва технологияларини яратиш, ривожлантириш ва техник қўллаб-қувватлаш, шу жумладан дастурий таъминот ишлаб чиқиш ва техник воситаларни харид қилиш</t>
  </si>
  <si>
    <t>Субсидиялар тўлаш</t>
  </si>
  <si>
    <t>Бандлик ва меҳнат муносабатлари вазирлигининг Меҳнатни рағбатлантириш жамғармасига ажратмалар</t>
  </si>
  <si>
    <t>2022 йил бошидан суммаси</t>
  </si>
  <si>
    <t>бюджети ижроси тўғрисида 2022 йил «01» апрель ҳолатига кўра</t>
  </si>
  <si>
    <t>Бошқарма бошлиғи</t>
  </si>
  <si>
    <t>Бошқарма бошлиғи ўринбосари</t>
  </si>
  <si>
    <t>СМЕТА</t>
  </si>
  <si>
    <t>Фарқи</t>
  </si>
  <si>
    <t>Ғазна</t>
  </si>
  <si>
    <t>Депозитдаги хисоб рақамда қолдиқ</t>
  </si>
  <si>
    <t>1.3</t>
  </si>
  <si>
    <t>2.1.1</t>
  </si>
  <si>
    <t xml:space="preserve">ХТУдан ажратилган кредит </t>
  </si>
  <si>
    <t>Давлат бюджетидан трансфертлар ЎРҚ-742-сон Қонуни</t>
  </si>
  <si>
    <t>2.1.2</t>
  </si>
  <si>
    <t>Бошқа тушумлар</t>
  </si>
  <si>
    <t>Давлат мақсадли жамғармасининг пул маблағлари ҳаракати тўғрисида</t>
  </si>
  <si>
    <t>Жамғарма номи:</t>
  </si>
  <si>
    <t>_____________________________</t>
  </si>
  <si>
    <t>Ўлчов бирлиги:</t>
  </si>
  <si>
    <t>Ш/Ҳ ва Ҳ/Р:</t>
  </si>
  <si>
    <t>Сумма</t>
  </si>
  <si>
    <t>Йил бошига пул маблағларининг қолдиғи</t>
  </si>
  <si>
    <t>Ҳисобот даврида тушган даромадлар (тушумлар) — жами</t>
  </si>
  <si>
    <t>шу жумладан, тушумлар турлари бўйича:</t>
  </si>
  <si>
    <t>республика бюджетидан молиялаштириш</t>
  </si>
  <si>
    <t>маҳаллий бюджетдан молиялаштириш</t>
  </si>
  <si>
    <t>солиқлар, йиғимлар, жарималар, давлат божлари ва бошқа мажбурий тўловлардан ажратмалар</t>
  </si>
  <si>
    <t>ҳомийлик ёрдами</t>
  </si>
  <si>
    <t>асосий воситаларнинг сотилиши (чиқиб кетиши)</t>
  </si>
  <si>
    <t>…</t>
  </si>
  <si>
    <t>Ҳисобот даврида амалга оширилган касса харажатлари — жами</t>
  </si>
  <si>
    <t>Ҳисобот даврининг охирига пул маблағларининг қолдиғи</t>
  </si>
  <si>
    <t>3999 ҳисобрақам қолдиқ (ХТУ ва ишсизлик нафақаси маблағлари)</t>
  </si>
  <si>
    <t>ХТУдан ажратилган кредиn маблағ</t>
  </si>
  <si>
    <t>асосий хисоб рақам</t>
  </si>
  <si>
    <t>1.1.1</t>
  </si>
  <si>
    <t>1.1.2</t>
  </si>
  <si>
    <t>4.1.1</t>
  </si>
  <si>
    <t>4.1.2</t>
  </si>
  <si>
    <t>Ижтимоий солиқдан ажратмалар (0,1)</t>
  </si>
  <si>
    <t>мигн сўм</t>
  </si>
  <si>
    <t>Кредит линия хисоб рақамдаги қолдиқ</t>
  </si>
  <si>
    <t>рес</t>
  </si>
  <si>
    <t>худуд</t>
  </si>
  <si>
    <t>бюджети ижроси тўғрисида 2022 йил «31» декабрь ҳолатига кўра</t>
  </si>
  <si>
    <t>2022 йил «31» декабрь ҳолатига кўра</t>
  </si>
  <si>
    <t>3.7</t>
  </si>
  <si>
    <t>кредит линяси ҳисоб рақамида қолдиқ</t>
  </si>
  <si>
    <t>млн.сўмда</t>
  </si>
  <si>
    <t>минг.сўм</t>
  </si>
  <si>
    <t>-</t>
  </si>
  <si>
    <t>3.10</t>
  </si>
  <si>
    <t>3.10.1</t>
  </si>
  <si>
    <t>3.10.2</t>
  </si>
  <si>
    <t>3.10.3</t>
  </si>
  <si>
    <t>Иш берувчиларга — АБКМ йўлланмаси бўйича ишга қабул қилинган ходимларни касбга тайёрлаш, қайта тайёрлаш ва уларнинг малакасини ошириш учун</t>
  </si>
  <si>
    <t>АБКМда рўйхатдан ўтган, тадбиркорлик қилишни хоҳловчи ишсиз шахсларга ЯТТ сифатида рўйхатдан ўтиш, кичик корхоналар ва микрофирмаларни давлат рўйхатидан ўтказиш, тадбиркорликка ўқитиш ва кредит олишда суғурта полиси тўлови учун</t>
  </si>
  <si>
    <t>Ижтимоий эҳтиёжманд аҳоли қатламларига мансуб шахсларни квоталанган энг кам сондан ортиқ миқдорда ишга қабул қилган ташкилотлар учун</t>
  </si>
  <si>
    <t>3999 ХТУдан ажратилган кредит маблағлар</t>
  </si>
  <si>
    <t>Тижорат банкларидаги дипозитга жойлаштирилган жамғарма маблағлари тўғрисидаги</t>
  </si>
  <si>
    <t>Ўзбекистон Республикаси Президенти ёки Вазирлар Маҳкамасининг қарорлари билан кўзда тутилган алоҳида мақсадларга йўналтирилган маблағлар бўйича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</si>
</sst>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_ ;[Red]\-#,##0.0\ "/>
    <numFmt numFmtId="167" formatCode="#,##0.000"/>
    <numFmt numFmtId="168" formatCode="0.0"/>
    <numFmt numFmtId="169" formatCode="_-* #,##0.0\ _₽_-;\-* #,##0.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sz val="14"/>
      <name val="Times New Roman"/>
      <family val="1"/>
      <charset val="204"/>
    </font>
    <font>
      <i/>
      <sz val="14"/>
      <color rgb="FF00B0F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/>
    <xf numFmtId="164" fontId="1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8" fillId="0" borderId="0" xfId="0" applyFont="1" applyAlignment="1"/>
    <xf numFmtId="0" fontId="13" fillId="0" borderId="0" xfId="0" applyFont="1" applyFill="1" applyAlignment="1">
      <alignment horizontal="right" vertical="center" wrapText="1"/>
    </xf>
    <xf numFmtId="0" fontId="8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165" fontId="12" fillId="0" borderId="1" xfId="5" applyNumberFormat="1" applyFont="1" applyBorder="1" applyAlignment="1">
      <alignment horizontal="center" vertical="center" wrapText="1"/>
    </xf>
    <xf numFmtId="165" fontId="8" fillId="0" borderId="0" xfId="0" applyNumberFormat="1" applyFont="1" applyAlignment="1"/>
    <xf numFmtId="43" fontId="8" fillId="0" borderId="0" xfId="6" applyFont="1" applyAlignment="1"/>
    <xf numFmtId="0" fontId="6" fillId="5" borderId="1" xfId="0" applyFont="1" applyFill="1" applyBorder="1" applyAlignment="1">
      <alignment horizontal="center" vertical="center"/>
    </xf>
    <xf numFmtId="9" fontId="12" fillId="6" borderId="1" xfId="7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0" fillId="0" borderId="0" xfId="0"/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/>
    <xf numFmtId="165" fontId="4" fillId="2" borderId="14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top" wrapText="1"/>
    </xf>
    <xf numFmtId="165" fontId="8" fillId="6" borderId="19" xfId="0" applyNumberFormat="1" applyFont="1" applyFill="1" applyBorder="1" applyAlignment="1">
      <alignment horizontal="center" vertical="center"/>
    </xf>
    <xf numFmtId="165" fontId="8" fillId="6" borderId="2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top" wrapText="1"/>
    </xf>
    <xf numFmtId="49" fontId="8" fillId="6" borderId="19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top" wrapText="1"/>
    </xf>
    <xf numFmtId="0" fontId="8" fillId="0" borderId="7" xfId="0" applyFont="1" applyBorder="1" applyAlignment="1">
      <alignment wrapText="1"/>
    </xf>
    <xf numFmtId="165" fontId="12" fillId="6" borderId="2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top" wrapText="1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/>
    <xf numFmtId="49" fontId="14" fillId="0" borderId="19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165" fontId="8" fillId="6" borderId="3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top"/>
    </xf>
    <xf numFmtId="0" fontId="14" fillId="0" borderId="4" xfId="0" applyFont="1" applyFill="1" applyBorder="1" applyAlignment="1">
      <alignment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vertical="center"/>
    </xf>
    <xf numFmtId="165" fontId="8" fillId="4" borderId="25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49" fontId="8" fillId="6" borderId="38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top" wrapText="1"/>
    </xf>
    <xf numFmtId="165" fontId="8" fillId="6" borderId="38" xfId="0" applyNumberFormat="1" applyFont="1" applyFill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8" fillId="2" borderId="42" xfId="0" applyFont="1" applyFill="1" applyBorder="1" applyAlignment="1">
      <alignment vertical="top"/>
    </xf>
    <xf numFmtId="0" fontId="8" fillId="2" borderId="43" xfId="0" applyFont="1" applyFill="1" applyBorder="1" applyAlignment="1">
      <alignment vertical="top"/>
    </xf>
    <xf numFmtId="0" fontId="8" fillId="2" borderId="44" xfId="0" applyFont="1" applyFill="1" applyBorder="1" applyAlignment="1">
      <alignment vertical="top"/>
    </xf>
    <xf numFmtId="0" fontId="8" fillId="0" borderId="23" xfId="0" applyFont="1" applyFill="1" applyBorder="1" applyAlignment="1">
      <alignment vertical="center"/>
    </xf>
    <xf numFmtId="165" fontId="8" fillId="0" borderId="0" xfId="0" applyNumberFormat="1" applyFont="1" applyFill="1"/>
    <xf numFmtId="165" fontId="12" fillId="6" borderId="1" xfId="3" applyNumberFormat="1" applyFont="1" applyFill="1" applyBorder="1" applyAlignment="1">
      <alignment horizontal="center" vertical="center" wrapText="1"/>
    </xf>
    <xf numFmtId="168" fontId="6" fillId="0" borderId="0" xfId="0" applyNumberFormat="1" applyFont="1"/>
    <xf numFmtId="165" fontId="12" fillId="6" borderId="19" xfId="0" applyNumberFormat="1" applyFont="1" applyFill="1" applyBorder="1" applyAlignment="1">
      <alignment horizontal="center" vertical="center"/>
    </xf>
    <xf numFmtId="165" fontId="8" fillId="6" borderId="23" xfId="0" applyNumberFormat="1" applyFont="1" applyFill="1" applyBorder="1" applyAlignment="1">
      <alignment horizontal="center" vertical="center"/>
    </xf>
    <xf numFmtId="165" fontId="8" fillId="6" borderId="24" xfId="0" applyNumberFormat="1" applyFont="1" applyFill="1" applyBorder="1" applyAlignment="1">
      <alignment horizontal="center" vertical="center"/>
    </xf>
    <xf numFmtId="165" fontId="8" fillId="0" borderId="46" xfId="0" applyNumberFormat="1" applyFont="1" applyFill="1" applyBorder="1" applyAlignment="1">
      <alignment horizontal="center" vertical="center"/>
    </xf>
    <xf numFmtId="165" fontId="8" fillId="4" borderId="45" xfId="0" applyNumberFormat="1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/>
    </xf>
    <xf numFmtId="165" fontId="8" fillId="4" borderId="29" xfId="0" applyNumberFormat="1" applyFont="1" applyFill="1" applyBorder="1" applyAlignment="1">
      <alignment horizontal="center" vertical="center"/>
    </xf>
    <xf numFmtId="165" fontId="8" fillId="0" borderId="50" xfId="0" applyNumberFormat="1" applyFont="1" applyFill="1" applyBorder="1" applyAlignment="1">
      <alignment horizontal="center" vertical="center"/>
    </xf>
    <xf numFmtId="165" fontId="8" fillId="6" borderId="51" xfId="0" applyNumberFormat="1" applyFont="1" applyFill="1" applyBorder="1" applyAlignment="1">
      <alignment horizontal="center" vertical="center"/>
    </xf>
    <xf numFmtId="165" fontId="8" fillId="0" borderId="52" xfId="0" applyNumberFormat="1" applyFont="1" applyFill="1" applyBorder="1" applyAlignment="1">
      <alignment horizontal="center" vertical="center"/>
    </xf>
    <xf numFmtId="165" fontId="8" fillId="6" borderId="50" xfId="0" applyNumberFormat="1" applyFont="1" applyFill="1" applyBorder="1" applyAlignment="1">
      <alignment horizontal="center" vertical="center"/>
    </xf>
    <xf numFmtId="165" fontId="12" fillId="6" borderId="51" xfId="0" applyNumberFormat="1" applyFont="1" applyFill="1" applyBorder="1" applyAlignment="1">
      <alignment horizontal="center" vertical="center"/>
    </xf>
    <xf numFmtId="165" fontId="8" fillId="6" borderId="52" xfId="0" applyNumberFormat="1" applyFont="1" applyFill="1" applyBorder="1" applyAlignment="1">
      <alignment horizontal="center" vertical="center"/>
    </xf>
    <xf numFmtId="165" fontId="8" fillId="4" borderId="30" xfId="0" applyNumberFormat="1" applyFont="1" applyFill="1" applyBorder="1" applyAlignment="1">
      <alignment horizontal="center" vertical="center"/>
    </xf>
    <xf numFmtId="165" fontId="8" fillId="0" borderId="53" xfId="0" applyNumberFormat="1" applyFont="1" applyFill="1" applyBorder="1" applyAlignment="1">
      <alignment horizontal="center" vertical="center"/>
    </xf>
    <xf numFmtId="165" fontId="8" fillId="0" borderId="49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2" fillId="6" borderId="19" xfId="5" applyNumberFormat="1" applyFont="1" applyFill="1" applyBorder="1" applyAlignment="1">
      <alignment horizontal="center" vertical="center" wrapText="1"/>
    </xf>
    <xf numFmtId="165" fontId="12" fillId="6" borderId="38" xfId="5" applyNumberFormat="1" applyFont="1" applyFill="1" applyBorder="1" applyAlignment="1">
      <alignment horizontal="center" vertical="center" wrapText="1"/>
    </xf>
    <xf numFmtId="169" fontId="8" fillId="0" borderId="0" xfId="6" applyNumberFormat="1" applyFont="1" applyAlignment="1"/>
    <xf numFmtId="0" fontId="14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65" fontId="12" fillId="6" borderId="55" xfId="3" applyNumberFormat="1" applyFont="1" applyFill="1" applyBorder="1" applyAlignment="1">
      <alignment horizontal="center" vertical="center" wrapText="1"/>
    </xf>
    <xf numFmtId="9" fontId="12" fillId="6" borderId="55" xfId="7" applyFont="1" applyFill="1" applyBorder="1" applyAlignment="1">
      <alignment horizontal="center" vertical="center" wrapText="1"/>
    </xf>
    <xf numFmtId="0" fontId="12" fillId="6" borderId="12" xfId="3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12" fillId="6" borderId="14" xfId="3" applyNumberFormat="1" applyFont="1" applyFill="1" applyBorder="1" applyAlignment="1">
      <alignment horizontal="center" vertical="center" wrapText="1"/>
    </xf>
    <xf numFmtId="14" fontId="8" fillId="2" borderId="14" xfId="3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65" fontId="12" fillId="6" borderId="54" xfId="3" applyNumberFormat="1" applyFont="1" applyFill="1" applyBorder="1" applyAlignment="1">
      <alignment horizontal="center" vertical="center" wrapText="1"/>
    </xf>
    <xf numFmtId="9" fontId="12" fillId="6" borderId="54" xfId="7" applyFont="1" applyFill="1" applyBorder="1" applyAlignment="1">
      <alignment horizontal="center" vertical="center" wrapText="1"/>
    </xf>
    <xf numFmtId="14" fontId="8" fillId="2" borderId="60" xfId="3" applyNumberFormat="1" applyFont="1" applyFill="1" applyBorder="1" applyAlignment="1">
      <alignment horizontal="center" vertical="center" wrapText="1"/>
    </xf>
    <xf numFmtId="0" fontId="8" fillId="0" borderId="57" xfId="0" applyFont="1" applyBorder="1"/>
    <xf numFmtId="165" fontId="6" fillId="0" borderId="57" xfId="0" applyNumberFormat="1" applyFont="1" applyBorder="1" applyAlignment="1">
      <alignment horizontal="center" vertical="center"/>
    </xf>
    <xf numFmtId="0" fontId="8" fillId="0" borderId="58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165" fontId="8" fillId="4" borderId="62" xfId="0" applyNumberFormat="1" applyFont="1" applyFill="1" applyBorder="1" applyAlignment="1">
      <alignment horizontal="center" vertical="center"/>
    </xf>
    <xf numFmtId="165" fontId="8" fillId="4" borderId="41" xfId="0" applyNumberFormat="1" applyFont="1" applyFill="1" applyBorder="1" applyAlignment="1">
      <alignment horizontal="center" vertical="center"/>
    </xf>
    <xf numFmtId="165" fontId="20" fillId="6" borderId="19" xfId="5" applyNumberFormat="1" applyFont="1" applyFill="1" applyBorder="1" applyAlignment="1">
      <alignment horizontal="center" vertical="center" wrapText="1"/>
    </xf>
    <xf numFmtId="165" fontId="20" fillId="6" borderId="20" xfId="5" applyNumberFormat="1" applyFont="1" applyFill="1" applyBorder="1" applyAlignment="1">
      <alignment horizontal="center" vertical="center" wrapText="1"/>
    </xf>
    <xf numFmtId="165" fontId="20" fillId="6" borderId="31" xfId="5" applyNumberFormat="1" applyFont="1" applyFill="1" applyBorder="1" applyAlignment="1">
      <alignment horizontal="center" vertical="center" wrapText="1"/>
    </xf>
    <xf numFmtId="165" fontId="20" fillId="6" borderId="65" xfId="5" applyNumberFormat="1" applyFont="1" applyFill="1" applyBorder="1" applyAlignment="1">
      <alignment horizontal="center" vertical="center" wrapText="1"/>
    </xf>
    <xf numFmtId="165" fontId="20" fillId="6" borderId="66" xfId="5" applyNumberFormat="1" applyFont="1" applyFill="1" applyBorder="1" applyAlignment="1">
      <alignment horizontal="center" vertical="center" wrapText="1"/>
    </xf>
    <xf numFmtId="165" fontId="20" fillId="6" borderId="40" xfId="5" applyNumberFormat="1" applyFont="1" applyFill="1" applyBorder="1" applyAlignment="1">
      <alignment horizontal="center" vertical="center" wrapText="1"/>
    </xf>
    <xf numFmtId="165" fontId="20" fillId="6" borderId="63" xfId="5" applyNumberFormat="1" applyFont="1" applyFill="1" applyBorder="1" applyAlignment="1">
      <alignment horizontal="center" vertical="center" wrapText="1"/>
    </xf>
    <xf numFmtId="165" fontId="20" fillId="6" borderId="39" xfId="5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wrapText="1"/>
    </xf>
    <xf numFmtId="0" fontId="6" fillId="0" borderId="43" xfId="0" applyFont="1" applyBorder="1" applyAlignment="1">
      <alignment wrapText="1"/>
    </xf>
    <xf numFmtId="165" fontId="22" fillId="6" borderId="19" xfId="5" applyNumberFormat="1" applyFont="1" applyFill="1" applyBorder="1" applyAlignment="1">
      <alignment horizontal="center" vertical="center" wrapText="1"/>
    </xf>
    <xf numFmtId="165" fontId="22" fillId="6" borderId="64" xfId="5" applyNumberFormat="1" applyFont="1" applyFill="1" applyBorder="1" applyAlignment="1">
      <alignment horizontal="center" vertical="center" wrapText="1"/>
    </xf>
    <xf numFmtId="165" fontId="22" fillId="6" borderId="40" xfId="5" applyNumberFormat="1" applyFont="1" applyFill="1" applyBorder="1" applyAlignment="1">
      <alignment horizontal="center" vertical="center" wrapText="1"/>
    </xf>
    <xf numFmtId="165" fontId="22" fillId="6" borderId="63" xfId="5" applyNumberFormat="1" applyFont="1" applyFill="1" applyBorder="1" applyAlignment="1">
      <alignment horizontal="center" vertical="center" wrapText="1"/>
    </xf>
    <xf numFmtId="165" fontId="22" fillId="6" borderId="65" xfId="5" applyNumberFormat="1" applyFont="1" applyFill="1" applyBorder="1" applyAlignment="1">
      <alignment horizontal="center" vertical="center" wrapText="1"/>
    </xf>
    <xf numFmtId="165" fontId="22" fillId="6" borderId="20" xfId="5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8" fillId="0" borderId="0" xfId="12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61" xfId="0" applyFont="1" applyBorder="1" applyAlignment="1">
      <alignment horizontal="center"/>
    </xf>
  </cellXfs>
  <cellStyles count="13">
    <cellStyle name="Обычный" xfId="0" builtinId="0"/>
    <cellStyle name="Обычный 2" xfId="3"/>
    <cellStyle name="Обычный 2 4" xfId="10"/>
    <cellStyle name="Обычный 3" xfId="1"/>
    <cellStyle name="Обычный 4" xfId="8"/>
    <cellStyle name="Обычный 5" xfId="4"/>
    <cellStyle name="Обычный 5 2" xfId="9"/>
    <cellStyle name="Обычный_исполнение за январь 2007г" xfId="5"/>
    <cellStyle name="Процентный" xfId="12" builtinId="5"/>
    <cellStyle name="Процентный 2" xfId="7"/>
    <cellStyle name="Финансовый" xfId="6" builtinId="3"/>
    <cellStyle name="Финансовый 2" xfId="11"/>
    <cellStyle name="Финансовый 2 3" xfId="2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4"/>
  <sheetViews>
    <sheetView zoomScale="70" zoomScaleNormal="70" zoomScaleSheetLayoutView="85" workbookViewId="0">
      <pane xSplit="8" ySplit="8" topLeftCell="I26" activePane="bottomRight" state="frozen"/>
      <selection pane="topRight" activeCell="G1" sqref="G1"/>
      <selection pane="bottomLeft" activeCell="A9" sqref="A9"/>
      <selection pane="bottomRight" sqref="A1:H3"/>
    </sheetView>
  </sheetViews>
  <sheetFormatPr defaultColWidth="9.140625" defaultRowHeight="18.75" x14ac:dyDescent="0.3"/>
  <cols>
    <col min="1" max="1" width="7.42578125" style="15" customWidth="1"/>
    <col min="2" max="2" width="77.7109375" style="15" customWidth="1"/>
    <col min="3" max="3" width="19.5703125" style="15" customWidth="1"/>
    <col min="4" max="4" width="17.7109375" style="15" bestFit="1" customWidth="1"/>
    <col min="5" max="5" width="14.5703125" style="15" hidden="1" customWidth="1"/>
    <col min="6" max="6" width="15.85546875" style="15" hidden="1" customWidth="1"/>
    <col min="7" max="8" width="19.5703125" style="15" customWidth="1"/>
    <col min="9" max="9" width="9.140625" style="15"/>
    <col min="10" max="10" width="20.140625" style="15" bestFit="1" customWidth="1"/>
    <col min="11" max="13" width="9.140625" style="15"/>
    <col min="14" max="14" width="16.42578125" style="15" bestFit="1" customWidth="1"/>
    <col min="15" max="16384" width="9.140625" style="15"/>
  </cols>
  <sheetData>
    <row r="1" spans="1:10" ht="20.25" customHeight="1" x14ac:dyDescent="0.3">
      <c r="A1" s="180" t="s">
        <v>13</v>
      </c>
      <c r="B1" s="180"/>
      <c r="C1" s="180"/>
      <c r="D1" s="180"/>
      <c r="E1" s="180"/>
      <c r="F1" s="180"/>
      <c r="G1" s="180"/>
      <c r="H1" s="180"/>
    </row>
    <row r="2" spans="1:10" ht="20.25" customHeight="1" x14ac:dyDescent="0.3">
      <c r="A2" s="181" t="s">
        <v>43</v>
      </c>
      <c r="B2" s="181"/>
      <c r="C2" s="181"/>
      <c r="D2" s="181"/>
      <c r="E2" s="181"/>
      <c r="F2" s="181"/>
      <c r="G2" s="181"/>
      <c r="H2" s="181"/>
    </row>
    <row r="3" spans="1:10" ht="20.25" customHeight="1" x14ac:dyDescent="0.3">
      <c r="A3" s="182" t="s">
        <v>110</v>
      </c>
      <c r="B3" s="182"/>
      <c r="C3" s="182"/>
      <c r="D3" s="182"/>
      <c r="E3" s="182"/>
      <c r="F3" s="182"/>
      <c r="G3" s="182"/>
      <c r="H3" s="182"/>
    </row>
    <row r="4" spans="1:10" ht="20.25" customHeight="1" x14ac:dyDescent="0.3">
      <c r="A4" s="183" t="s">
        <v>14</v>
      </c>
      <c r="B4" s="183"/>
      <c r="C4" s="183"/>
      <c r="D4" s="183"/>
      <c r="E4" s="183"/>
      <c r="F4" s="183"/>
      <c r="G4" s="183"/>
      <c r="H4" s="183"/>
    </row>
    <row r="5" spans="1:10" ht="20.25" thickBot="1" x14ac:dyDescent="0.35">
      <c r="D5" s="27"/>
      <c r="E5" s="27" t="s">
        <v>108</v>
      </c>
      <c r="F5" s="27" t="s">
        <v>109</v>
      </c>
      <c r="G5" s="81"/>
      <c r="H5" s="16" t="s">
        <v>106</v>
      </c>
    </row>
    <row r="6" spans="1:10" ht="37.5" customHeight="1" x14ac:dyDescent="0.3">
      <c r="A6" s="184" t="s">
        <v>0</v>
      </c>
      <c r="B6" s="186" t="s">
        <v>1</v>
      </c>
      <c r="C6" s="184" t="s">
        <v>2</v>
      </c>
      <c r="D6" s="188"/>
      <c r="E6" s="114"/>
      <c r="F6" s="114"/>
      <c r="G6" s="189" t="s">
        <v>54</v>
      </c>
      <c r="H6" s="188"/>
    </row>
    <row r="7" spans="1:10" ht="33.950000000000003" customHeight="1" thickBot="1" x14ac:dyDescent="0.35">
      <c r="A7" s="185"/>
      <c r="B7" s="187"/>
      <c r="C7" s="155" t="s">
        <v>3</v>
      </c>
      <c r="D7" s="64" t="s">
        <v>4</v>
      </c>
      <c r="E7" s="115"/>
      <c r="F7" s="115"/>
      <c r="G7" s="155" t="s">
        <v>3</v>
      </c>
      <c r="H7" s="64" t="s">
        <v>4</v>
      </c>
    </row>
    <row r="8" spans="1:10" ht="11.25" customHeight="1" thickBot="1" x14ac:dyDescent="0.35">
      <c r="A8" s="101"/>
      <c r="B8" s="102"/>
      <c r="C8" s="101"/>
      <c r="D8" s="103"/>
      <c r="E8" s="116"/>
      <c r="F8" s="116"/>
      <c r="G8" s="101"/>
      <c r="H8" s="103"/>
    </row>
    <row r="9" spans="1:10" ht="20.25" customHeight="1" thickBot="1" x14ac:dyDescent="0.35">
      <c r="A9" s="90" t="s">
        <v>5</v>
      </c>
      <c r="B9" s="91" t="s">
        <v>6</v>
      </c>
      <c r="C9" s="92">
        <f>+C11+C14+C15</f>
        <v>91635900</v>
      </c>
      <c r="D9" s="93">
        <f>+D11+D14</f>
        <v>27261791.399999999</v>
      </c>
      <c r="E9" s="117"/>
      <c r="F9" s="117"/>
      <c r="G9" s="92">
        <f>+G11+G14+G15</f>
        <v>7116512.2000000002</v>
      </c>
      <c r="H9" s="93">
        <f>+H11+H14+H15</f>
        <v>7116512.2000000002</v>
      </c>
    </row>
    <row r="10" spans="1:10" x14ac:dyDescent="0.3">
      <c r="A10" s="104"/>
      <c r="B10" s="87" t="s">
        <v>8</v>
      </c>
      <c r="C10" s="88"/>
      <c r="D10" s="89"/>
      <c r="E10" s="118"/>
      <c r="F10" s="118"/>
      <c r="G10" s="88"/>
      <c r="H10" s="89"/>
    </row>
    <row r="11" spans="1:10" x14ac:dyDescent="0.3">
      <c r="A11" s="66" t="s">
        <v>28</v>
      </c>
      <c r="B11" s="62" t="s">
        <v>26</v>
      </c>
      <c r="C11" s="69">
        <v>91635900</v>
      </c>
      <c r="D11" s="70">
        <f>+D12+D13</f>
        <v>27261791.399999999</v>
      </c>
      <c r="E11" s="119"/>
      <c r="F11" s="119"/>
      <c r="G11" s="69">
        <f>+H11</f>
        <v>7116512.2000000002</v>
      </c>
      <c r="H11" s="70">
        <f>+H12+H13</f>
        <v>7116512.2000000002</v>
      </c>
    </row>
    <row r="12" spans="1:10" x14ac:dyDescent="0.3">
      <c r="A12" s="82" t="s">
        <v>101</v>
      </c>
      <c r="B12" s="65" t="s">
        <v>100</v>
      </c>
      <c r="C12" s="69"/>
      <c r="D12" s="70">
        <v>26722436</v>
      </c>
      <c r="E12" s="119"/>
      <c r="F12" s="119"/>
      <c r="G12" s="69"/>
      <c r="H12" s="70">
        <v>5524255.9000000004</v>
      </c>
    </row>
    <row r="13" spans="1:10" x14ac:dyDescent="0.3">
      <c r="A13" s="82" t="s">
        <v>102</v>
      </c>
      <c r="B13" s="65" t="s">
        <v>98</v>
      </c>
      <c r="C13" s="69"/>
      <c r="D13" s="70">
        <v>539355.4</v>
      </c>
      <c r="E13" s="119"/>
      <c r="F13" s="119"/>
      <c r="G13" s="69"/>
      <c r="H13" s="70">
        <v>1592256.3</v>
      </c>
    </row>
    <row r="14" spans="1:10" x14ac:dyDescent="0.3">
      <c r="A14" s="66" t="s">
        <v>29</v>
      </c>
      <c r="B14" s="62" t="s">
        <v>107</v>
      </c>
      <c r="C14" s="69"/>
      <c r="D14" s="70"/>
      <c r="E14" s="119"/>
      <c r="F14" s="119"/>
      <c r="G14" s="69"/>
      <c r="H14" s="70"/>
    </row>
    <row r="15" spans="1:10" ht="19.5" thickBot="1" x14ac:dyDescent="0.35">
      <c r="A15" s="83"/>
      <c r="B15" s="98"/>
      <c r="C15" s="99"/>
      <c r="D15" s="97"/>
      <c r="E15" s="120"/>
      <c r="F15" s="120"/>
      <c r="G15" s="99"/>
      <c r="H15" s="97"/>
    </row>
    <row r="16" spans="1:10" ht="19.5" thickBot="1" x14ac:dyDescent="0.35">
      <c r="A16" s="90" t="s">
        <v>7</v>
      </c>
      <c r="B16" s="91" t="s">
        <v>56</v>
      </c>
      <c r="C16" s="92">
        <f>+C18+C22+C23+C24+C25+C26</f>
        <v>679172200</v>
      </c>
      <c r="D16" s="93">
        <f>+D18+D22+D23+D24+D25+D26</f>
        <v>490825786.90000004</v>
      </c>
      <c r="E16" s="117"/>
      <c r="F16" s="117"/>
      <c r="G16" s="92">
        <f>+G18+G22+G23+G24+G25+G26</f>
        <v>176883963.30000001</v>
      </c>
      <c r="H16" s="93">
        <f>+H18+H22+H23+H24+H25+H26</f>
        <v>176883963.30000001</v>
      </c>
      <c r="J16" s="179"/>
    </row>
    <row r="17" spans="1:14" ht="19.5" x14ac:dyDescent="0.3">
      <c r="A17" s="86"/>
      <c r="B17" s="100" t="s">
        <v>8</v>
      </c>
      <c r="C17" s="109"/>
      <c r="D17" s="110"/>
      <c r="E17" s="121"/>
      <c r="F17" s="121"/>
      <c r="G17" s="109"/>
      <c r="H17" s="110"/>
    </row>
    <row r="18" spans="1:14" x14ac:dyDescent="0.3">
      <c r="A18" s="66" t="s">
        <v>30</v>
      </c>
      <c r="B18" s="68" t="s">
        <v>44</v>
      </c>
      <c r="C18" s="69">
        <f>+C20</f>
        <v>407109200</v>
      </c>
      <c r="D18" s="70">
        <f>+D20+D21</f>
        <v>421006000</v>
      </c>
      <c r="E18" s="119"/>
      <c r="F18" s="119"/>
      <c r="G18" s="69">
        <f>+H18</f>
        <v>172109000</v>
      </c>
      <c r="H18" s="70">
        <f>+H20+H21</f>
        <v>172109000</v>
      </c>
    </row>
    <row r="19" spans="1:14" ht="19.5" x14ac:dyDescent="0.3">
      <c r="A19" s="66"/>
      <c r="B19" s="67" t="s">
        <v>8</v>
      </c>
      <c r="C19" s="69"/>
      <c r="D19" s="70"/>
      <c r="E19" s="119"/>
      <c r="F19" s="119"/>
      <c r="G19" s="69"/>
      <c r="H19" s="70"/>
    </row>
    <row r="20" spans="1:14" x14ac:dyDescent="0.3">
      <c r="A20" s="66" t="s">
        <v>76</v>
      </c>
      <c r="B20" s="71" t="s">
        <v>78</v>
      </c>
      <c r="C20" s="69">
        <v>407109200</v>
      </c>
      <c r="D20" s="70">
        <v>407109000</v>
      </c>
      <c r="E20" s="119"/>
      <c r="F20" s="119"/>
      <c r="G20" s="69">
        <f>+H20</f>
        <v>172109000</v>
      </c>
      <c r="H20" s="70">
        <v>172109000</v>
      </c>
    </row>
    <row r="21" spans="1:14" x14ac:dyDescent="0.3">
      <c r="A21" s="66" t="s">
        <v>79</v>
      </c>
      <c r="B21" s="71" t="s">
        <v>99</v>
      </c>
      <c r="C21" s="69">
        <v>0</v>
      </c>
      <c r="D21" s="70">
        <v>13897000</v>
      </c>
      <c r="E21" s="119"/>
      <c r="F21" s="119"/>
      <c r="G21" s="69">
        <v>0</v>
      </c>
      <c r="H21" s="70">
        <v>0</v>
      </c>
    </row>
    <row r="22" spans="1:14" x14ac:dyDescent="0.3">
      <c r="A22" s="66" t="s">
        <v>31</v>
      </c>
      <c r="B22" s="68" t="s">
        <v>105</v>
      </c>
      <c r="C22" s="108">
        <v>150000000</v>
      </c>
      <c r="D22" s="75">
        <f>31972000+22139397.8</f>
        <v>54111397.799999997</v>
      </c>
      <c r="E22" s="122"/>
      <c r="F22" s="122"/>
      <c r="G22" s="108">
        <f>+H22</f>
        <v>2000000</v>
      </c>
      <c r="H22" s="75">
        <v>2000000</v>
      </c>
      <c r="J22" s="27"/>
    </row>
    <row r="23" spans="1:14" ht="37.5" hidden="1" x14ac:dyDescent="0.3">
      <c r="A23" s="66" t="s">
        <v>32</v>
      </c>
      <c r="B23" s="68" t="s">
        <v>46</v>
      </c>
      <c r="C23" s="108">
        <v>0</v>
      </c>
      <c r="D23" s="75">
        <v>0</v>
      </c>
      <c r="E23" s="122"/>
      <c r="F23" s="122"/>
      <c r="G23" s="108"/>
      <c r="H23" s="75"/>
      <c r="J23" s="27"/>
    </row>
    <row r="24" spans="1:14" ht="56.25" hidden="1" x14ac:dyDescent="0.3">
      <c r="A24" s="72" t="s">
        <v>33</v>
      </c>
      <c r="B24" s="73" t="s">
        <v>47</v>
      </c>
      <c r="C24" s="69">
        <v>0</v>
      </c>
      <c r="D24" s="70">
        <v>0</v>
      </c>
      <c r="E24" s="119"/>
      <c r="F24" s="119"/>
      <c r="G24" s="69">
        <v>0</v>
      </c>
      <c r="H24" s="70">
        <v>0</v>
      </c>
    </row>
    <row r="25" spans="1:14" hidden="1" x14ac:dyDescent="0.3">
      <c r="A25" s="72" t="s">
        <v>33</v>
      </c>
      <c r="B25" s="73" t="s">
        <v>49</v>
      </c>
      <c r="C25" s="69">
        <v>0</v>
      </c>
      <c r="D25" s="70">
        <v>0</v>
      </c>
      <c r="E25" s="119"/>
      <c r="F25" s="119"/>
      <c r="G25" s="69"/>
      <c r="H25" s="70"/>
      <c r="J25" s="27"/>
    </row>
    <row r="26" spans="1:14" ht="19.5" thickBot="1" x14ac:dyDescent="0.35">
      <c r="A26" s="94" t="s">
        <v>34</v>
      </c>
      <c r="B26" s="95" t="s">
        <v>80</v>
      </c>
      <c r="C26" s="96">
        <v>122063000</v>
      </c>
      <c r="D26" s="85">
        <f>4085000+11623389.1</f>
        <v>15708389.1</v>
      </c>
      <c r="E26" s="123"/>
      <c r="F26" s="123"/>
      <c r="G26" s="96">
        <f>+H26</f>
        <v>2774963.3</v>
      </c>
      <c r="H26" s="85">
        <v>2774963.3</v>
      </c>
      <c r="J26" s="27"/>
    </row>
    <row r="27" spans="1:14" ht="19.5" thickBot="1" x14ac:dyDescent="0.35">
      <c r="A27" s="90" t="s">
        <v>9</v>
      </c>
      <c r="B27" s="91" t="s">
        <v>10</v>
      </c>
      <c r="C27" s="92">
        <f>SUM(C29:C37)</f>
        <v>759172200</v>
      </c>
      <c r="D27" s="93">
        <f>SUM(D29:D38)</f>
        <v>510971066.10000002</v>
      </c>
      <c r="E27" s="157">
        <f t="shared" ref="E27:F27" si="0">SUM(E29:E37)</f>
        <v>19735067.096999999</v>
      </c>
      <c r="F27" s="158">
        <f t="shared" si="0"/>
        <v>358980446.66491997</v>
      </c>
      <c r="G27" s="92">
        <f>+G29+G30+G31+G32+G33+G34+G35+G36+G37+G38</f>
        <v>172364575.5</v>
      </c>
      <c r="H27" s="92">
        <f>+H29+H30+H31+H32+H33+H34+H35+H36+H37+H38</f>
        <v>176883963.30000001</v>
      </c>
      <c r="J27" s="179"/>
    </row>
    <row r="28" spans="1:14" x14ac:dyDescent="0.3">
      <c r="A28" s="86"/>
      <c r="B28" s="87" t="s">
        <v>8</v>
      </c>
      <c r="C28" s="88"/>
      <c r="D28" s="89"/>
      <c r="E28" s="118"/>
      <c r="F28" s="118"/>
      <c r="G28" s="88"/>
      <c r="H28" s="89"/>
    </row>
    <row r="29" spans="1:14" ht="75" x14ac:dyDescent="0.3">
      <c r="A29" s="66" t="s">
        <v>35</v>
      </c>
      <c r="B29" s="74" t="s">
        <v>59</v>
      </c>
      <c r="C29" s="69">
        <v>280000000</v>
      </c>
      <c r="D29" s="70">
        <v>275924866</v>
      </c>
      <c r="E29" s="119"/>
      <c r="F29" s="119">
        <f>183263616+48927969-28539045</f>
        <v>203652540</v>
      </c>
      <c r="G29" s="69">
        <v>60910763.700000003</v>
      </c>
      <c r="H29" s="70">
        <v>93794251.5</v>
      </c>
      <c r="J29" s="27"/>
      <c r="N29" s="27"/>
    </row>
    <row r="30" spans="1:14" ht="56.25" x14ac:dyDescent="0.3">
      <c r="A30" s="66" t="s">
        <v>36</v>
      </c>
      <c r="B30" s="74" t="s">
        <v>60</v>
      </c>
      <c r="C30" s="108">
        <v>8000000</v>
      </c>
      <c r="D30" s="70">
        <v>7380840</v>
      </c>
      <c r="E30" s="122"/>
      <c r="F30" s="122">
        <v>10831080.379000001</v>
      </c>
      <c r="G30" s="108">
        <f>+H30</f>
        <v>916000</v>
      </c>
      <c r="H30" s="75">
        <v>916000</v>
      </c>
      <c r="J30" s="27"/>
      <c r="N30" s="27"/>
    </row>
    <row r="31" spans="1:14" ht="37.5" x14ac:dyDescent="0.3">
      <c r="A31" s="66" t="s">
        <v>37</v>
      </c>
      <c r="B31" s="74" t="s">
        <v>61</v>
      </c>
      <c r="C31" s="128">
        <v>155000000</v>
      </c>
      <c r="D31" s="70">
        <v>55715800</v>
      </c>
      <c r="E31" s="119"/>
      <c r="F31" s="119">
        <v>43093770.464000002</v>
      </c>
      <c r="G31" s="128">
        <f>+H31</f>
        <v>18849000</v>
      </c>
      <c r="H31" s="70">
        <v>18849000</v>
      </c>
      <c r="J31" s="27"/>
    </row>
    <row r="32" spans="1:14" ht="37.5" x14ac:dyDescent="0.3">
      <c r="A32" s="66" t="s">
        <v>38</v>
      </c>
      <c r="B32" s="74" t="s">
        <v>62</v>
      </c>
      <c r="C32" s="128">
        <v>130000000</v>
      </c>
      <c r="D32" s="70">
        <v>33000000</v>
      </c>
      <c r="E32" s="119">
        <v>10000000</v>
      </c>
      <c r="F32" s="119"/>
      <c r="G32" s="128">
        <v>30000000</v>
      </c>
      <c r="H32" s="70"/>
      <c r="J32" s="27"/>
    </row>
    <row r="33" spans="1:10" ht="112.5" x14ac:dyDescent="0.3">
      <c r="A33" s="66" t="s">
        <v>50</v>
      </c>
      <c r="B33" s="74" t="s">
        <v>63</v>
      </c>
      <c r="C33" s="128">
        <v>60000000</v>
      </c>
      <c r="D33" s="70">
        <v>57521460</v>
      </c>
      <c r="E33" s="119"/>
      <c r="F33" s="119">
        <f>28539045.63565+3395805.7+6755529.327</f>
        <v>38690380.662650004</v>
      </c>
      <c r="G33" s="128">
        <f>+H33</f>
        <v>41272700</v>
      </c>
      <c r="H33" s="70">
        <v>41272700</v>
      </c>
      <c r="J33" s="27"/>
    </row>
    <row r="34" spans="1:10" ht="112.5" x14ac:dyDescent="0.3">
      <c r="A34" s="66" t="s">
        <v>51</v>
      </c>
      <c r="B34" s="74" t="s">
        <v>64</v>
      </c>
      <c r="C34" s="128">
        <v>5000000</v>
      </c>
      <c r="D34" s="70">
        <v>2986759.3</v>
      </c>
      <c r="E34" s="119">
        <f>3806492.395+250640</f>
        <v>4057132.395</v>
      </c>
      <c r="F34" s="119">
        <f>4559608.47827-1613570.355</f>
        <v>2946038.1232699999</v>
      </c>
      <c r="G34" s="128">
        <f>+H34</f>
        <v>372274.4</v>
      </c>
      <c r="H34" s="70">
        <v>372274.4</v>
      </c>
    </row>
    <row r="35" spans="1:10" x14ac:dyDescent="0.3">
      <c r="A35" s="66" t="s">
        <v>112</v>
      </c>
      <c r="B35" s="74" t="s">
        <v>65</v>
      </c>
      <c r="C35" s="128">
        <v>89172200</v>
      </c>
      <c r="D35" s="70">
        <v>50204300</v>
      </c>
      <c r="E35" s="119"/>
      <c r="F35" s="119">
        <f>10677570+49969067.036+180526</f>
        <v>60827163.035999998</v>
      </c>
      <c r="G35" s="128">
        <v>16219100</v>
      </c>
      <c r="H35" s="70">
        <v>17855000</v>
      </c>
    </row>
    <row r="36" spans="1:10" ht="37.5" x14ac:dyDescent="0.3">
      <c r="A36" s="66" t="s">
        <v>52</v>
      </c>
      <c r="B36" s="74" t="s">
        <v>66</v>
      </c>
      <c r="C36" s="128">
        <v>30020000</v>
      </c>
      <c r="D36" s="70">
        <v>14014124.4</v>
      </c>
      <c r="E36" s="119">
        <v>1858106.024</v>
      </c>
      <c r="F36" s="119">
        <v>15675</v>
      </c>
      <c r="G36" s="128">
        <f>+H36</f>
        <v>3816904.4</v>
      </c>
      <c r="H36" s="70">
        <v>3816904.4</v>
      </c>
      <c r="J36" s="27"/>
    </row>
    <row r="37" spans="1:10" x14ac:dyDescent="0.3">
      <c r="A37" s="83" t="s">
        <v>53</v>
      </c>
      <c r="B37" s="84" t="s">
        <v>57</v>
      </c>
      <c r="C37" s="129">
        <v>1980000</v>
      </c>
      <c r="D37" s="85">
        <v>1378817.3</v>
      </c>
      <c r="E37" s="123">
        <f>-350000+4169828.678</f>
        <v>3819828.6779999998</v>
      </c>
      <c r="F37" s="123">
        <v>-1076201</v>
      </c>
      <c r="G37" s="129">
        <f>+H37</f>
        <v>7833</v>
      </c>
      <c r="H37" s="85">
        <v>7833</v>
      </c>
    </row>
    <row r="38" spans="1:10" x14ac:dyDescent="0.3">
      <c r="A38" s="156" t="s">
        <v>117</v>
      </c>
      <c r="B38" s="168" t="s">
        <v>124</v>
      </c>
      <c r="C38" s="169">
        <f>SUM(C39:C41)</f>
        <v>13897000</v>
      </c>
      <c r="D38" s="170">
        <f>SUM(D39:D41)</f>
        <v>12844099.100000001</v>
      </c>
      <c r="E38" s="171"/>
      <c r="F38" s="172"/>
      <c r="G38" s="173">
        <f>SUM(G39:G41)</f>
        <v>0</v>
      </c>
      <c r="H38" s="174">
        <f>SUM(H39:H41)</f>
        <v>0</v>
      </c>
    </row>
    <row r="39" spans="1:10" ht="56.25" x14ac:dyDescent="0.3">
      <c r="A39" s="156" t="s">
        <v>118</v>
      </c>
      <c r="B39" s="167" t="s">
        <v>121</v>
      </c>
      <c r="C39" s="159">
        <v>8404000</v>
      </c>
      <c r="D39" s="160">
        <v>8548679</v>
      </c>
      <c r="E39" s="161"/>
      <c r="F39" s="162"/>
      <c r="G39" s="159"/>
      <c r="H39" s="163"/>
    </row>
    <row r="40" spans="1:10" ht="93.75" x14ac:dyDescent="0.3">
      <c r="A40" s="156" t="s">
        <v>119</v>
      </c>
      <c r="B40" s="167" t="s">
        <v>122</v>
      </c>
      <c r="C40" s="162">
        <v>4493000</v>
      </c>
      <c r="D40" s="160">
        <v>3400069.3</v>
      </c>
      <c r="E40" s="164"/>
      <c r="F40" s="165"/>
      <c r="G40" s="162"/>
      <c r="H40" s="160"/>
    </row>
    <row r="41" spans="1:10" ht="57" thickBot="1" x14ac:dyDescent="0.35">
      <c r="A41" s="156" t="s">
        <v>120</v>
      </c>
      <c r="B41" s="167" t="s">
        <v>123</v>
      </c>
      <c r="C41" s="165">
        <v>1000000</v>
      </c>
      <c r="D41" s="166">
        <v>895350.8</v>
      </c>
      <c r="E41" s="164"/>
      <c r="F41" s="165"/>
      <c r="G41" s="165"/>
      <c r="H41" s="166"/>
    </row>
    <row r="42" spans="1:10" ht="20.25" customHeight="1" thickBot="1" x14ac:dyDescent="0.35">
      <c r="A42" s="90" t="s">
        <v>11</v>
      </c>
      <c r="B42" s="91" t="s">
        <v>12</v>
      </c>
      <c r="C42" s="92">
        <f>+C9+C16-C27</f>
        <v>11635900</v>
      </c>
      <c r="D42" s="112">
        <f>+D9+D16-D27</f>
        <v>7116512.1999999881</v>
      </c>
      <c r="E42" s="117"/>
      <c r="F42" s="124"/>
      <c r="G42" s="92">
        <f>+G9+G16-G27</f>
        <v>11635900</v>
      </c>
      <c r="H42" s="112">
        <f>+H9+H16-H27</f>
        <v>7116512.1999999881</v>
      </c>
      <c r="J42" s="130"/>
    </row>
    <row r="43" spans="1:10" x14ac:dyDescent="0.3">
      <c r="A43" s="86"/>
      <c r="B43" s="87" t="s">
        <v>8</v>
      </c>
      <c r="C43" s="111"/>
      <c r="D43" s="113"/>
      <c r="E43" s="125"/>
      <c r="F43" s="125"/>
      <c r="G43" s="111"/>
      <c r="H43" s="113"/>
    </row>
    <row r="44" spans="1:10" x14ac:dyDescent="0.3">
      <c r="A44" s="66" t="s">
        <v>39</v>
      </c>
      <c r="B44" s="76" t="s">
        <v>26</v>
      </c>
      <c r="C44" s="88">
        <f>+C42</f>
        <v>11635900</v>
      </c>
      <c r="D44" s="110">
        <f>+D45+D46</f>
        <v>7116512.1680000005</v>
      </c>
      <c r="E44" s="121"/>
      <c r="F44" s="121"/>
      <c r="G44" s="88">
        <f>+G42</f>
        <v>11635900</v>
      </c>
      <c r="H44" s="110">
        <f>+H45+H46</f>
        <v>7116512.1680000005</v>
      </c>
    </row>
    <row r="45" spans="1:10" x14ac:dyDescent="0.3">
      <c r="A45" s="66" t="s">
        <v>103</v>
      </c>
      <c r="B45" s="76" t="s">
        <v>100</v>
      </c>
      <c r="C45" s="63"/>
      <c r="D45" s="70">
        <v>5524255.8660000004</v>
      </c>
      <c r="E45" s="119"/>
      <c r="F45" s="119"/>
      <c r="G45" s="63"/>
      <c r="H45" s="70">
        <f>+D45</f>
        <v>5524255.8660000004</v>
      </c>
    </row>
    <row r="46" spans="1:10" x14ac:dyDescent="0.3">
      <c r="A46" s="66" t="s">
        <v>104</v>
      </c>
      <c r="B46" s="76" t="s">
        <v>98</v>
      </c>
      <c r="C46" s="63"/>
      <c r="D46" s="70">
        <v>1592256.3019999999</v>
      </c>
      <c r="E46" s="119"/>
      <c r="F46" s="119"/>
      <c r="G46" s="63"/>
      <c r="H46" s="70">
        <f t="shared" ref="H46" si="1">+D46</f>
        <v>1592256.3019999999</v>
      </c>
    </row>
    <row r="47" spans="1:10" x14ac:dyDescent="0.3">
      <c r="A47" s="66" t="s">
        <v>40</v>
      </c>
      <c r="B47" s="76" t="s">
        <v>113</v>
      </c>
      <c r="C47" s="63"/>
      <c r="D47" s="70"/>
      <c r="E47" s="119"/>
      <c r="F47" s="119"/>
      <c r="G47" s="63"/>
      <c r="H47" s="70"/>
    </row>
    <row r="48" spans="1:10" ht="19.5" thickBot="1" x14ac:dyDescent="0.35">
      <c r="A48" s="77"/>
      <c r="B48" s="78"/>
      <c r="C48" s="79"/>
      <c r="D48" s="80"/>
      <c r="E48" s="126"/>
      <c r="F48" s="126"/>
      <c r="G48" s="79"/>
      <c r="H48" s="80"/>
    </row>
    <row r="49" spans="2:8" x14ac:dyDescent="0.3">
      <c r="C49" s="27"/>
      <c r="D49" s="27"/>
      <c r="E49" s="27"/>
      <c r="F49" s="27"/>
    </row>
    <row r="50" spans="2:8" x14ac:dyDescent="0.3">
      <c r="B50" s="57"/>
      <c r="C50" s="57"/>
      <c r="D50" s="27"/>
      <c r="E50" s="27"/>
      <c r="F50" s="27"/>
      <c r="G50" s="57"/>
      <c r="H50" s="27"/>
    </row>
    <row r="51" spans="2:8" x14ac:dyDescent="0.3">
      <c r="B51" s="57"/>
      <c r="C51" s="57"/>
      <c r="D51" s="27"/>
      <c r="E51" s="27"/>
      <c r="F51" s="27"/>
      <c r="G51" s="57"/>
    </row>
    <row r="52" spans="2:8" x14ac:dyDescent="0.3">
      <c r="B52" s="57"/>
      <c r="C52" s="57"/>
      <c r="D52" s="27"/>
      <c r="E52" s="27"/>
      <c r="F52" s="27"/>
      <c r="G52" s="57"/>
    </row>
    <row r="53" spans="2:8" x14ac:dyDescent="0.3">
      <c r="B53" s="57"/>
      <c r="C53" s="57"/>
      <c r="D53" s="27"/>
      <c r="E53" s="27"/>
      <c r="F53" s="27"/>
      <c r="G53" s="57"/>
    </row>
    <row r="54" spans="2:8" x14ac:dyDescent="0.3">
      <c r="B54" s="178"/>
      <c r="C54" s="57"/>
      <c r="G54" s="57"/>
    </row>
  </sheetData>
  <mergeCells count="8">
    <mergeCell ref="A1:H1"/>
    <mergeCell ref="A2:H2"/>
    <mergeCell ref="A3:H3"/>
    <mergeCell ref="A4:H4"/>
    <mergeCell ref="A6:A7"/>
    <mergeCell ref="B6:B7"/>
    <mergeCell ref="C6:D6"/>
    <mergeCell ref="G6:H6"/>
  </mergeCells>
  <conditionalFormatting sqref="C31:C34 G31:G34 G36 C36">
    <cfRule type="cellIs" dxfId="13" priority="8" stopIfTrue="1" operator="equal">
      <formula>0</formula>
    </cfRule>
  </conditionalFormatting>
  <conditionalFormatting sqref="C37">
    <cfRule type="cellIs" dxfId="12" priority="6" stopIfTrue="1" operator="equal">
      <formula>0</formula>
    </cfRule>
  </conditionalFormatting>
  <conditionalFormatting sqref="C37">
    <cfRule type="cellIs" dxfId="11" priority="7" stopIfTrue="1" operator="equal">
      <formula>0</formula>
    </cfRule>
  </conditionalFormatting>
  <conditionalFormatting sqref="G37">
    <cfRule type="cellIs" dxfId="10" priority="4" stopIfTrue="1" operator="equal">
      <formula>0</formula>
    </cfRule>
  </conditionalFormatting>
  <conditionalFormatting sqref="G37">
    <cfRule type="cellIs" dxfId="9" priority="5" stopIfTrue="1" operator="equal">
      <formula>0</formula>
    </cfRule>
  </conditionalFormatting>
  <conditionalFormatting sqref="G35 C35">
    <cfRule type="cellIs" dxfId="8" priority="3" stopIfTrue="1" operator="equal">
      <formula>0</formula>
    </cfRule>
  </conditionalFormatting>
  <conditionalFormatting sqref="C38:H41">
    <cfRule type="cellIs" dxfId="7" priority="1" stopIfTrue="1" operator="equal">
      <formula>0</formula>
    </cfRule>
  </conditionalFormatting>
  <conditionalFormatting sqref="C38:H41">
    <cfRule type="cellIs" dxfId="6" priority="2" stopIfTrue="1" operator="equal">
      <formula>0</formula>
    </cfRule>
  </conditionalFormatting>
  <printOptions horizontalCentered="1"/>
  <pageMargins left="0" right="0" top="0" bottom="0" header="0" footer="0"/>
  <pageSetup paperSize="9"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view="pageBreakPreview" zoomScale="175" zoomScaleNormal="145" zoomScaleSheetLayoutView="175" workbookViewId="0">
      <selection activeCell="H16" sqref="H16"/>
    </sheetView>
  </sheetViews>
  <sheetFormatPr defaultColWidth="9.140625" defaultRowHeight="15.75" x14ac:dyDescent="0.25"/>
  <cols>
    <col min="1" max="1" width="4" style="2" bestFit="1" customWidth="1"/>
    <col min="2" max="2" width="61.42578125" style="1" customWidth="1"/>
    <col min="3" max="3" width="19.7109375" style="1" customWidth="1"/>
    <col min="4" max="16384" width="9.140625" style="1"/>
  </cols>
  <sheetData>
    <row r="1" spans="1:4" ht="49.5" customHeight="1" x14ac:dyDescent="0.25">
      <c r="A1" s="190" t="s">
        <v>126</v>
      </c>
      <c r="B1" s="190"/>
      <c r="C1" s="190"/>
    </row>
    <row r="2" spans="1:4" ht="15.75" customHeight="1" x14ac:dyDescent="0.25">
      <c r="A2" s="190" t="s">
        <v>111</v>
      </c>
      <c r="B2" s="190"/>
      <c r="C2" s="190"/>
    </row>
    <row r="3" spans="1:4" ht="15.75" customHeight="1" x14ac:dyDescent="0.25">
      <c r="A3" s="190" t="s">
        <v>17</v>
      </c>
      <c r="B3" s="190"/>
      <c r="C3" s="190"/>
    </row>
    <row r="4" spans="1:4" x14ac:dyDescent="0.25">
      <c r="C4" s="8" t="s">
        <v>18</v>
      </c>
    </row>
    <row r="5" spans="1:4" ht="55.5" customHeight="1" x14ac:dyDescent="0.25">
      <c r="A5" s="4" t="s">
        <v>0</v>
      </c>
      <c r="B5" s="4" t="s">
        <v>15</v>
      </c>
      <c r="C5" s="4" t="s">
        <v>67</v>
      </c>
    </row>
    <row r="6" spans="1:4" x14ac:dyDescent="0.25">
      <c r="A6" s="5">
        <v>1</v>
      </c>
      <c r="B6" s="60"/>
      <c r="C6" s="6"/>
    </row>
    <row r="7" spans="1:4" x14ac:dyDescent="0.25">
      <c r="A7" s="5"/>
      <c r="B7" s="61" t="s">
        <v>16</v>
      </c>
      <c r="C7" s="7">
        <f>SUM(C6:C6)</f>
        <v>0</v>
      </c>
    </row>
    <row r="11" spans="1:4" ht="18.75" x14ac:dyDescent="0.3">
      <c r="B11" s="57"/>
      <c r="C11" s="57"/>
      <c r="D11" s="57"/>
    </row>
    <row r="12" spans="1:4" ht="18.75" x14ac:dyDescent="0.3">
      <c r="B12" s="57"/>
      <c r="C12" s="57"/>
      <c r="D12" s="57"/>
    </row>
    <row r="13" spans="1:4" ht="18.75" x14ac:dyDescent="0.3">
      <c r="B13" s="57"/>
      <c r="C13" s="57"/>
      <c r="D13" s="57"/>
    </row>
    <row r="14" spans="1:4" ht="18.75" x14ac:dyDescent="0.3">
      <c r="B14" s="178"/>
      <c r="C14" s="57"/>
      <c r="D14" s="57"/>
    </row>
  </sheetData>
  <mergeCells count="3">
    <mergeCell ref="A1:C1"/>
    <mergeCell ref="A2:C2"/>
    <mergeCell ref="A3:C3"/>
  </mergeCells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6"/>
  <sheetViews>
    <sheetView view="pageBreakPreview" zoomScale="55" zoomScaleNormal="85" zoomScaleSheetLayoutView="55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F28" sqref="F28"/>
    </sheetView>
  </sheetViews>
  <sheetFormatPr defaultColWidth="9.140625" defaultRowHeight="18.75" x14ac:dyDescent="0.3"/>
  <cols>
    <col min="1" max="1" width="6.5703125" style="15" bestFit="1" customWidth="1"/>
    <col min="2" max="2" width="76.5703125" style="15" customWidth="1"/>
    <col min="3" max="6" width="15.140625" style="15" customWidth="1"/>
    <col min="7" max="10" width="20.5703125" style="15" customWidth="1"/>
    <col min="11" max="11" width="12.5703125" style="15" bestFit="1" customWidth="1"/>
    <col min="12" max="12" width="25" style="15" customWidth="1"/>
    <col min="13" max="16384" width="9.140625" style="15"/>
  </cols>
  <sheetData>
    <row r="1" spans="1:12" ht="20.25" customHeight="1" x14ac:dyDescent="0.3">
      <c r="A1" s="180" t="s">
        <v>13</v>
      </c>
      <c r="B1" s="180"/>
      <c r="C1" s="180"/>
      <c r="D1" s="180"/>
      <c r="E1" s="180"/>
      <c r="F1" s="180"/>
    </row>
    <row r="2" spans="1:12" ht="20.25" customHeight="1" x14ac:dyDescent="0.3">
      <c r="A2" s="181" t="s">
        <v>43</v>
      </c>
      <c r="B2" s="181"/>
      <c r="C2" s="181"/>
      <c r="D2" s="181"/>
      <c r="E2" s="181"/>
      <c r="F2" s="181"/>
    </row>
    <row r="3" spans="1:12" ht="20.25" customHeight="1" x14ac:dyDescent="0.3">
      <c r="A3" s="182" t="s">
        <v>68</v>
      </c>
      <c r="B3" s="182"/>
      <c r="C3" s="182"/>
      <c r="D3" s="182"/>
      <c r="E3" s="182"/>
      <c r="F3" s="182"/>
    </row>
    <row r="4" spans="1:12" ht="20.25" customHeight="1" x14ac:dyDescent="0.3">
      <c r="A4" s="182" t="s">
        <v>14</v>
      </c>
      <c r="B4" s="182"/>
      <c r="C4" s="182"/>
      <c r="D4" s="182"/>
      <c r="E4" s="182"/>
      <c r="F4" s="182"/>
    </row>
    <row r="5" spans="1:12" ht="19.5" x14ac:dyDescent="0.3">
      <c r="F5" s="16" t="s">
        <v>55</v>
      </c>
    </row>
    <row r="6" spans="1:12" ht="37.5" customHeight="1" x14ac:dyDescent="0.3">
      <c r="A6" s="191" t="s">
        <v>0</v>
      </c>
      <c r="B6" s="191" t="s">
        <v>1</v>
      </c>
      <c r="C6" s="191" t="s">
        <v>2</v>
      </c>
      <c r="D6" s="191"/>
      <c r="E6" s="192" t="s">
        <v>54</v>
      </c>
      <c r="F6" s="191"/>
    </row>
    <row r="7" spans="1:12" ht="33.950000000000003" customHeight="1" x14ac:dyDescent="0.3">
      <c r="A7" s="191"/>
      <c r="B7" s="191"/>
      <c r="C7" s="29" t="s">
        <v>3</v>
      </c>
      <c r="D7" s="29" t="s">
        <v>4</v>
      </c>
      <c r="E7" s="29" t="s">
        <v>3</v>
      </c>
      <c r="F7" s="29" t="s">
        <v>4</v>
      </c>
      <c r="G7" s="31" t="s">
        <v>71</v>
      </c>
      <c r="H7" s="31" t="s">
        <v>72</v>
      </c>
      <c r="I7" s="31" t="s">
        <v>73</v>
      </c>
      <c r="J7" s="31" t="s">
        <v>72</v>
      </c>
    </row>
    <row r="8" spans="1:12" ht="11.25" customHeight="1" x14ac:dyDescent="0.3">
      <c r="A8" s="17"/>
      <c r="B8" s="17"/>
      <c r="C8" s="17"/>
      <c r="D8" s="17"/>
      <c r="E8" s="17"/>
      <c r="F8" s="17"/>
    </row>
    <row r="9" spans="1:12" ht="20.25" customHeight="1" x14ac:dyDescent="0.3">
      <c r="A9" s="18" t="s">
        <v>5</v>
      </c>
      <c r="B9" s="19" t="s">
        <v>6</v>
      </c>
      <c r="C9" s="20">
        <f>+C11+C12+C13</f>
        <v>7985</v>
      </c>
      <c r="D9" s="20">
        <f>+D11+D12+D13</f>
        <v>85593.127115309995</v>
      </c>
      <c r="E9" s="20">
        <f>+E11+E12+E13</f>
        <v>7985.2</v>
      </c>
      <c r="F9" s="20">
        <f t="shared" ref="F9" si="0">+F11+F12+F13</f>
        <v>85593.127115309995</v>
      </c>
      <c r="G9" s="32"/>
      <c r="H9" s="33"/>
      <c r="I9" s="33"/>
      <c r="J9" s="34"/>
    </row>
    <row r="10" spans="1:12" x14ac:dyDescent="0.3">
      <c r="A10" s="49"/>
      <c r="B10" s="22" t="s">
        <v>8</v>
      </c>
      <c r="C10" s="23"/>
      <c r="D10" s="23"/>
      <c r="E10" s="23"/>
      <c r="F10" s="23"/>
      <c r="G10" s="35"/>
      <c r="H10" s="36"/>
      <c r="I10" s="36"/>
      <c r="J10" s="37"/>
    </row>
    <row r="11" spans="1:12" ht="56.25" x14ac:dyDescent="0.3">
      <c r="A11" s="24" t="s">
        <v>28</v>
      </c>
      <c r="B11" s="49" t="s">
        <v>26</v>
      </c>
      <c r="C11" s="23">
        <v>7985</v>
      </c>
      <c r="D11" s="23">
        <v>28157.927115310002</v>
      </c>
      <c r="E11" s="23">
        <v>7985.2</v>
      </c>
      <c r="F11" s="23">
        <f>+D11</f>
        <v>28157.927115310002</v>
      </c>
      <c r="G11" s="42"/>
      <c r="H11" s="43"/>
      <c r="I11" s="44">
        <v>28158.7</v>
      </c>
      <c r="J11" s="45">
        <f>+D11-I11</f>
        <v>-0.7728846899990458</v>
      </c>
      <c r="K11" s="46">
        <f>+D9-I11</f>
        <v>57434.427115309998</v>
      </c>
      <c r="L11" s="48" t="s">
        <v>74</v>
      </c>
    </row>
    <row r="12" spans="1:12" x14ac:dyDescent="0.3">
      <c r="A12" s="24" t="s">
        <v>29</v>
      </c>
      <c r="B12" s="49" t="s">
        <v>27</v>
      </c>
      <c r="C12" s="23"/>
      <c r="D12" s="23">
        <v>57435.199999999997</v>
      </c>
      <c r="E12" s="23"/>
      <c r="F12" s="23">
        <f>+D12</f>
        <v>57435.199999999997</v>
      </c>
      <c r="G12" s="35"/>
      <c r="H12" s="36"/>
      <c r="I12" s="36"/>
      <c r="J12" s="37"/>
    </row>
    <row r="13" spans="1:12" x14ac:dyDescent="0.3">
      <c r="A13" s="24" t="s">
        <v>75</v>
      </c>
      <c r="B13" s="49"/>
      <c r="C13" s="23"/>
      <c r="D13" s="23"/>
      <c r="E13" s="23"/>
      <c r="F13" s="23"/>
      <c r="G13" s="35"/>
      <c r="H13" s="36"/>
      <c r="I13" s="36"/>
      <c r="J13" s="37"/>
    </row>
    <row r="14" spans="1:12" x14ac:dyDescent="0.3">
      <c r="A14" s="18" t="s">
        <v>7</v>
      </c>
      <c r="B14" s="19" t="s">
        <v>56</v>
      </c>
      <c r="C14" s="20">
        <f>+C16+C20+C21+C22+C23+C24</f>
        <v>1225960</v>
      </c>
      <c r="D14" s="20">
        <f>+D16+D20+D21+D22+D23+D24</f>
        <v>107814.67039</v>
      </c>
      <c r="E14" s="20">
        <f>+E16+E20+E21+E22+E23+E24</f>
        <v>203011.9</v>
      </c>
      <c r="F14" s="20">
        <f>+F16+F20+F21+F22+F23+F24</f>
        <v>107814.67039</v>
      </c>
      <c r="G14" s="35"/>
      <c r="H14" s="36"/>
      <c r="I14" s="36">
        <v>167302.1</v>
      </c>
      <c r="J14" s="47">
        <f>+I14-D14</f>
        <v>59487.429610000007</v>
      </c>
    </row>
    <row r="15" spans="1:12" x14ac:dyDescent="0.3">
      <c r="A15" s="21"/>
      <c r="B15" s="22" t="s">
        <v>8</v>
      </c>
      <c r="C15" s="23"/>
      <c r="D15" s="23"/>
      <c r="E15" s="23"/>
      <c r="F15" s="23"/>
      <c r="G15" s="35"/>
      <c r="H15" s="36"/>
      <c r="I15" s="36"/>
      <c r="J15" s="37"/>
    </row>
    <row r="16" spans="1:12" x14ac:dyDescent="0.3">
      <c r="A16" s="24" t="s">
        <v>30</v>
      </c>
      <c r="B16" s="25" t="s">
        <v>44</v>
      </c>
      <c r="C16" s="23">
        <f>+C18+C19</f>
        <v>953897</v>
      </c>
      <c r="D16" s="23">
        <f>+D18+D19</f>
        <v>53897</v>
      </c>
      <c r="E16" s="23">
        <f>+E18+E19</f>
        <v>133897</v>
      </c>
      <c r="F16" s="23">
        <f>+F18+F19</f>
        <v>53897</v>
      </c>
      <c r="G16" s="35">
        <v>12000</v>
      </c>
      <c r="H16" s="38">
        <f>+C16-G16</f>
        <v>941897</v>
      </c>
      <c r="I16" s="36"/>
      <c r="J16" s="37"/>
    </row>
    <row r="17" spans="1:10" x14ac:dyDescent="0.3">
      <c r="A17" s="24"/>
      <c r="B17" s="22" t="s">
        <v>8</v>
      </c>
      <c r="C17" s="23"/>
      <c r="D17" s="23"/>
      <c r="E17" s="23"/>
      <c r="F17" s="23"/>
      <c r="G17" s="35"/>
      <c r="H17" s="38"/>
      <c r="I17" s="36"/>
      <c r="J17" s="37"/>
    </row>
    <row r="18" spans="1:10" x14ac:dyDescent="0.3">
      <c r="A18" s="24" t="s">
        <v>76</v>
      </c>
      <c r="B18" s="50" t="s">
        <v>78</v>
      </c>
      <c r="C18" s="23">
        <v>940000</v>
      </c>
      <c r="D18" s="23">
        <v>40000</v>
      </c>
      <c r="E18" s="23">
        <v>120000</v>
      </c>
      <c r="F18" s="23">
        <f t="shared" ref="F18" si="1">+D18</f>
        <v>40000</v>
      </c>
      <c r="G18" s="35"/>
      <c r="H18" s="38"/>
      <c r="I18" s="36"/>
      <c r="J18" s="37"/>
    </row>
    <row r="19" spans="1:10" x14ac:dyDescent="0.3">
      <c r="A19" s="24" t="s">
        <v>79</v>
      </c>
      <c r="B19" s="50" t="s">
        <v>77</v>
      </c>
      <c r="C19" s="23">
        <v>13897</v>
      </c>
      <c r="D19" s="23">
        <v>13897</v>
      </c>
      <c r="E19" s="23">
        <v>13897</v>
      </c>
      <c r="F19" s="23">
        <v>13897</v>
      </c>
      <c r="G19" s="35"/>
      <c r="H19" s="38"/>
      <c r="I19" s="36"/>
      <c r="J19" s="37"/>
    </row>
    <row r="20" spans="1:10" x14ac:dyDescent="0.3">
      <c r="A20" s="24" t="s">
        <v>31</v>
      </c>
      <c r="B20" s="25" t="s">
        <v>45</v>
      </c>
      <c r="C20" s="23">
        <v>150000</v>
      </c>
      <c r="D20" s="23">
        <v>28588.334269999999</v>
      </c>
      <c r="E20" s="23">
        <v>37000</v>
      </c>
      <c r="F20" s="23">
        <f t="shared" ref="F20:F24" si="2">+D20</f>
        <v>28588.334269999999</v>
      </c>
      <c r="G20" s="35"/>
      <c r="H20" s="36"/>
      <c r="I20" s="36"/>
      <c r="J20" s="37"/>
    </row>
    <row r="21" spans="1:10" ht="37.5" x14ac:dyDescent="0.3">
      <c r="A21" s="24" t="s">
        <v>32</v>
      </c>
      <c r="B21" s="25" t="s">
        <v>46</v>
      </c>
      <c r="C21" s="23">
        <v>30000</v>
      </c>
      <c r="D21" s="23">
        <v>8548.2906999999996</v>
      </c>
      <c r="E21" s="23">
        <v>10000</v>
      </c>
      <c r="F21" s="23">
        <f t="shared" si="2"/>
        <v>8548.2906999999996</v>
      </c>
      <c r="G21" s="35"/>
      <c r="H21" s="36"/>
      <c r="I21" s="36"/>
      <c r="J21" s="37"/>
    </row>
    <row r="22" spans="1:10" ht="56.25" x14ac:dyDescent="0.3">
      <c r="A22" s="24" t="s">
        <v>33</v>
      </c>
      <c r="B22" s="25" t="s">
        <v>47</v>
      </c>
      <c r="C22" s="23">
        <v>4200</v>
      </c>
      <c r="D22" s="23">
        <v>0</v>
      </c>
      <c r="E22" s="23">
        <v>1125</v>
      </c>
      <c r="F22" s="23">
        <f t="shared" si="2"/>
        <v>0</v>
      </c>
      <c r="G22" s="35"/>
      <c r="H22" s="36"/>
      <c r="I22" s="36"/>
      <c r="J22" s="37"/>
    </row>
    <row r="23" spans="1:10" x14ac:dyDescent="0.3">
      <c r="A23" s="24" t="s">
        <v>34</v>
      </c>
      <c r="B23" s="25" t="s">
        <v>49</v>
      </c>
      <c r="C23" s="23">
        <v>24000</v>
      </c>
      <c r="D23" s="23">
        <v>7082.94542</v>
      </c>
      <c r="E23" s="23">
        <v>6000</v>
      </c>
      <c r="F23" s="23">
        <f t="shared" si="2"/>
        <v>7082.94542</v>
      </c>
      <c r="G23" s="35"/>
      <c r="H23" s="36"/>
      <c r="I23" s="36"/>
      <c r="J23" s="37"/>
    </row>
    <row r="24" spans="1:10" ht="75" x14ac:dyDescent="0.3">
      <c r="A24" s="24" t="s">
        <v>48</v>
      </c>
      <c r="B24" s="25" t="s">
        <v>58</v>
      </c>
      <c r="C24" s="23">
        <f>57063+2342+4458</f>
        <v>63863</v>
      </c>
      <c r="D24" s="23">
        <v>9698.1</v>
      </c>
      <c r="E24" s="23">
        <f>8404+4493+1000+1050+42.9</f>
        <v>14989.9</v>
      </c>
      <c r="F24" s="23">
        <f t="shared" si="2"/>
        <v>9698.1</v>
      </c>
      <c r="G24" s="35"/>
      <c r="H24" s="36"/>
      <c r="I24" s="36"/>
      <c r="J24" s="37"/>
    </row>
    <row r="25" spans="1:10" x14ac:dyDescent="0.3">
      <c r="A25" s="18" t="s">
        <v>9</v>
      </c>
      <c r="B25" s="19" t="s">
        <v>10</v>
      </c>
      <c r="C25" s="20">
        <f>SUM(C27:C35)</f>
        <v>1225960</v>
      </c>
      <c r="D25" s="20">
        <f>SUM(D27:D35)</f>
        <v>121748.50000000001</v>
      </c>
      <c r="E25" s="20">
        <f>SUM(E27:E35)</f>
        <v>203011.94099999999</v>
      </c>
      <c r="F25" s="20">
        <f>SUM(F27:F35)</f>
        <v>121748.50000000001</v>
      </c>
      <c r="G25" s="20">
        <f>SUM(G27:G35)</f>
        <v>189114.9</v>
      </c>
      <c r="H25" s="36"/>
      <c r="I25" s="36">
        <v>183451.4</v>
      </c>
      <c r="J25" s="47">
        <f>+I25-D25</f>
        <v>61702.89999999998</v>
      </c>
    </row>
    <row r="26" spans="1:10" x14ac:dyDescent="0.3">
      <c r="A26" s="21"/>
      <c r="B26" s="22" t="s">
        <v>8</v>
      </c>
      <c r="C26" s="23"/>
      <c r="D26" s="23"/>
      <c r="E26" s="23"/>
      <c r="F26" s="23"/>
      <c r="G26" s="35"/>
      <c r="H26" s="36"/>
      <c r="I26" s="36"/>
      <c r="J26" s="37"/>
    </row>
    <row r="27" spans="1:10" ht="75" x14ac:dyDescent="0.3">
      <c r="A27" s="24" t="s">
        <v>35</v>
      </c>
      <c r="B27" s="10" t="s">
        <v>59</v>
      </c>
      <c r="C27" s="23">
        <v>280000</v>
      </c>
      <c r="D27" s="23">
        <f>-1835+55719.5</f>
        <v>53884.5</v>
      </c>
      <c r="E27" s="23">
        <v>67000</v>
      </c>
      <c r="F27" s="23">
        <f t="shared" ref="F27:F34" si="3">+D27</f>
        <v>53884.5</v>
      </c>
      <c r="G27" s="35">
        <v>67000</v>
      </c>
      <c r="H27" s="38">
        <f>+C27-G27</f>
        <v>213000</v>
      </c>
      <c r="I27" s="36"/>
      <c r="J27" s="37"/>
    </row>
    <row r="28" spans="1:10" ht="56.25" x14ac:dyDescent="0.3">
      <c r="A28" s="24" t="s">
        <v>36</v>
      </c>
      <c r="B28" s="10" t="s">
        <v>60</v>
      </c>
      <c r="C28" s="23">
        <v>8000</v>
      </c>
      <c r="D28" s="23">
        <v>2849</v>
      </c>
      <c r="E28" s="23">
        <v>3400.4409999999998</v>
      </c>
      <c r="F28" s="23">
        <f t="shared" si="3"/>
        <v>2849</v>
      </c>
      <c r="G28" s="35">
        <v>3400.4</v>
      </c>
      <c r="H28" s="38">
        <f t="shared" ref="H28:H33" si="4">+C28-G28</f>
        <v>4599.6000000000004</v>
      </c>
      <c r="I28" s="36"/>
      <c r="J28" s="37"/>
    </row>
    <row r="29" spans="1:10" ht="37.5" x14ac:dyDescent="0.3">
      <c r="A29" s="24" t="s">
        <v>37</v>
      </c>
      <c r="B29" s="10" t="s">
        <v>61</v>
      </c>
      <c r="C29" s="26">
        <v>155000</v>
      </c>
      <c r="D29" s="23">
        <v>10121.700000000001</v>
      </c>
      <c r="E29" s="26">
        <v>36000</v>
      </c>
      <c r="F29" s="23">
        <f t="shared" si="3"/>
        <v>10121.700000000001</v>
      </c>
      <c r="G29" s="35">
        <v>36000</v>
      </c>
      <c r="H29" s="38">
        <f t="shared" si="4"/>
        <v>119000</v>
      </c>
      <c r="I29" s="36"/>
      <c r="J29" s="37"/>
    </row>
    <row r="30" spans="1:10" ht="37.5" x14ac:dyDescent="0.3">
      <c r="A30" s="24" t="s">
        <v>38</v>
      </c>
      <c r="B30" s="10" t="s">
        <v>62</v>
      </c>
      <c r="C30" s="26">
        <v>130000</v>
      </c>
      <c r="D30" s="23">
        <v>0</v>
      </c>
      <c r="E30" s="26">
        <v>30000</v>
      </c>
      <c r="F30" s="23">
        <f t="shared" si="3"/>
        <v>0</v>
      </c>
      <c r="G30" s="35">
        <v>30000</v>
      </c>
      <c r="H30" s="38">
        <f t="shared" si="4"/>
        <v>100000</v>
      </c>
      <c r="I30" s="36"/>
      <c r="J30" s="37"/>
    </row>
    <row r="31" spans="1:10" ht="112.5" x14ac:dyDescent="0.3">
      <c r="A31" s="24" t="s">
        <v>50</v>
      </c>
      <c r="B31" s="10" t="s">
        <v>63</v>
      </c>
      <c r="C31" s="26">
        <v>60000</v>
      </c>
      <c r="D31" s="23">
        <f>551.8+1835</f>
        <v>2386.8000000000002</v>
      </c>
      <c r="E31" s="26">
        <v>15000</v>
      </c>
      <c r="F31" s="23">
        <f t="shared" si="3"/>
        <v>2386.8000000000002</v>
      </c>
      <c r="G31" s="35">
        <v>15000</v>
      </c>
      <c r="H31" s="38">
        <f t="shared" si="4"/>
        <v>45000</v>
      </c>
      <c r="I31" s="36"/>
      <c r="J31" s="37"/>
    </row>
    <row r="32" spans="1:10" ht="112.5" x14ac:dyDescent="0.3">
      <c r="A32" s="24" t="s">
        <v>51</v>
      </c>
      <c r="B32" s="10" t="s">
        <v>64</v>
      </c>
      <c r="C32" s="26">
        <v>5000</v>
      </c>
      <c r="D32" s="23">
        <v>1385.6</v>
      </c>
      <c r="E32" s="26">
        <v>1680</v>
      </c>
      <c r="F32" s="23">
        <f t="shared" si="3"/>
        <v>1385.6</v>
      </c>
      <c r="G32" s="35">
        <v>1680</v>
      </c>
      <c r="H32" s="38">
        <f t="shared" si="4"/>
        <v>3320</v>
      </c>
      <c r="I32" s="36"/>
      <c r="J32" s="37"/>
    </row>
    <row r="33" spans="1:12" x14ac:dyDescent="0.3">
      <c r="A33" s="24" t="s">
        <v>52</v>
      </c>
      <c r="B33" s="10" t="s">
        <v>65</v>
      </c>
      <c r="C33" s="26">
        <v>542063</v>
      </c>
      <c r="D33" s="23">
        <v>29473.1</v>
      </c>
      <c r="E33" s="26">
        <v>32220</v>
      </c>
      <c r="F33" s="23">
        <f t="shared" si="3"/>
        <v>29473.1</v>
      </c>
      <c r="G33" s="35">
        <v>32220</v>
      </c>
      <c r="H33" s="38">
        <f t="shared" si="4"/>
        <v>509843</v>
      </c>
      <c r="I33" s="36"/>
      <c r="J33" s="37"/>
    </row>
    <row r="34" spans="1:12" ht="37.5" x14ac:dyDescent="0.3">
      <c r="A34" s="24" t="s">
        <v>52</v>
      </c>
      <c r="B34" s="10" t="s">
        <v>66</v>
      </c>
      <c r="C34" s="26">
        <v>30020</v>
      </c>
      <c r="D34" s="23">
        <v>1013.1</v>
      </c>
      <c r="E34" s="26">
        <v>3077.5</v>
      </c>
      <c r="F34" s="23">
        <f t="shared" si="3"/>
        <v>1013.1</v>
      </c>
      <c r="G34" s="35">
        <v>3077.5</v>
      </c>
      <c r="H34" s="38">
        <f>+C34-G34</f>
        <v>26942.5</v>
      </c>
      <c r="I34" s="36"/>
      <c r="J34" s="37"/>
    </row>
    <row r="35" spans="1:12" x14ac:dyDescent="0.3">
      <c r="A35" s="24" t="s">
        <v>53</v>
      </c>
      <c r="B35" s="10" t="s">
        <v>57</v>
      </c>
      <c r="C35" s="26">
        <v>15877</v>
      </c>
      <c r="D35" s="23">
        <v>20634.7</v>
      </c>
      <c r="E35" s="26">
        <v>14634</v>
      </c>
      <c r="F35" s="23">
        <v>20634.7</v>
      </c>
      <c r="G35" s="35">
        <v>737</v>
      </c>
      <c r="H35" s="38">
        <f>+C35-G35</f>
        <v>15140</v>
      </c>
      <c r="I35" s="36"/>
      <c r="J35" s="37"/>
    </row>
    <row r="36" spans="1:12" ht="20.25" customHeight="1" x14ac:dyDescent="0.3">
      <c r="A36" s="18" t="s">
        <v>11</v>
      </c>
      <c r="B36" s="19" t="s">
        <v>12</v>
      </c>
      <c r="C36" s="20">
        <f>+C9+C14-C25</f>
        <v>7985</v>
      </c>
      <c r="D36" s="20">
        <f>+D9+D14-D25</f>
        <v>71659.297505309965</v>
      </c>
      <c r="E36" s="20">
        <f>+E9+E14-E25</f>
        <v>7985.1590000000142</v>
      </c>
      <c r="F36" s="20">
        <f>+F9+F14-F25</f>
        <v>71659.297505309965</v>
      </c>
      <c r="G36" s="35"/>
      <c r="H36" s="36"/>
      <c r="I36" s="36">
        <v>12009.1</v>
      </c>
      <c r="J36" s="47">
        <f>+D36-I36</f>
        <v>59650.197505309967</v>
      </c>
    </row>
    <row r="37" spans="1:12" x14ac:dyDescent="0.3">
      <c r="A37" s="21"/>
      <c r="B37" s="22" t="s">
        <v>8</v>
      </c>
      <c r="C37" s="23"/>
      <c r="D37" s="23"/>
      <c r="E37" s="23"/>
      <c r="F37" s="23"/>
      <c r="G37" s="35"/>
      <c r="H37" s="36"/>
      <c r="I37" s="36"/>
      <c r="J37" s="37"/>
    </row>
    <row r="38" spans="1:12" x14ac:dyDescent="0.3">
      <c r="A38" s="24" t="s">
        <v>39</v>
      </c>
      <c r="B38" s="21" t="s">
        <v>26</v>
      </c>
      <c r="C38" s="23">
        <f>+C36</f>
        <v>7985</v>
      </c>
      <c r="D38" s="23">
        <f>+D36-D39</f>
        <v>22772.388205309966</v>
      </c>
      <c r="E38" s="23">
        <f>+E36</f>
        <v>7985.1590000000142</v>
      </c>
      <c r="F38" s="23">
        <f>+F36-F39</f>
        <v>22772.388205309966</v>
      </c>
      <c r="G38" s="35"/>
      <c r="H38" s="36"/>
      <c r="I38" s="36"/>
      <c r="J38" s="37"/>
    </row>
    <row r="39" spans="1:12" x14ac:dyDescent="0.3">
      <c r="A39" s="24" t="s">
        <v>40</v>
      </c>
      <c r="B39" s="21" t="s">
        <v>27</v>
      </c>
      <c r="C39" s="23"/>
      <c r="D39" s="23">
        <f>+D12-D21</f>
        <v>48886.909299999999</v>
      </c>
      <c r="E39" s="23"/>
      <c r="F39" s="23">
        <f>+F12-F21</f>
        <v>48886.909299999999</v>
      </c>
      <c r="G39" s="35"/>
      <c r="H39" s="36"/>
      <c r="I39" s="36"/>
      <c r="J39" s="37"/>
    </row>
    <row r="40" spans="1:12" x14ac:dyDescent="0.3">
      <c r="A40" s="24"/>
      <c r="B40" s="25"/>
      <c r="C40" s="23"/>
      <c r="D40" s="23"/>
      <c r="E40" s="23"/>
      <c r="F40" s="23"/>
      <c r="G40" s="39"/>
      <c r="H40" s="40"/>
      <c r="I40" s="40"/>
      <c r="J40" s="41"/>
    </row>
    <row r="41" spans="1:12" x14ac:dyDescent="0.3">
      <c r="D41" s="27"/>
      <c r="E41" s="27"/>
      <c r="F41" s="27"/>
    </row>
    <row r="42" spans="1:12" x14ac:dyDescent="0.3">
      <c r="C42" s="27"/>
      <c r="D42" s="27"/>
    </row>
    <row r="43" spans="1:12" x14ac:dyDescent="0.3">
      <c r="B43" s="9" t="s">
        <v>69</v>
      </c>
      <c r="C43" s="9"/>
      <c r="E43" s="9" t="s">
        <v>41</v>
      </c>
      <c r="L43" s="28"/>
    </row>
    <row r="44" spans="1:12" x14ac:dyDescent="0.3">
      <c r="B44" s="9"/>
      <c r="C44" s="9"/>
      <c r="E44" s="9"/>
      <c r="L44" s="28"/>
    </row>
    <row r="45" spans="1:12" x14ac:dyDescent="0.3">
      <c r="B45" s="9"/>
      <c r="C45" s="9"/>
      <c r="E45" s="9"/>
      <c r="L45" s="28"/>
    </row>
    <row r="46" spans="1:12" x14ac:dyDescent="0.3">
      <c r="B46" s="9" t="s">
        <v>70</v>
      </c>
      <c r="C46" s="9"/>
      <c r="E46" s="9" t="s">
        <v>42</v>
      </c>
      <c r="L46" s="28"/>
    </row>
  </sheetData>
  <mergeCells count="8">
    <mergeCell ref="A1:F1"/>
    <mergeCell ref="A2:F2"/>
    <mergeCell ref="A3:F3"/>
    <mergeCell ref="A4:F4"/>
    <mergeCell ref="A6:A7"/>
    <mergeCell ref="B6:B7"/>
    <mergeCell ref="C6:D6"/>
    <mergeCell ref="E6:F6"/>
  </mergeCells>
  <conditionalFormatting sqref="C29:C32 E29:E32 E34 C34">
    <cfRule type="cellIs" dxfId="5" priority="22" stopIfTrue="1" operator="equal">
      <formula>0</formula>
    </cfRule>
  </conditionalFormatting>
  <conditionalFormatting sqref="C35">
    <cfRule type="cellIs" dxfId="4" priority="14" stopIfTrue="1" operator="equal">
      <formula>0</formula>
    </cfRule>
  </conditionalFormatting>
  <conditionalFormatting sqref="C35">
    <cfRule type="cellIs" dxfId="3" priority="15" stopIfTrue="1" operator="equal">
      <formula>0</formula>
    </cfRule>
  </conditionalFormatting>
  <conditionalFormatting sqref="E35">
    <cfRule type="cellIs" dxfId="2" priority="2" stopIfTrue="1" operator="equal">
      <formula>0</formula>
    </cfRule>
  </conditionalFormatting>
  <conditionalFormatting sqref="E35">
    <cfRule type="cellIs" dxfId="1" priority="3" stopIfTrue="1" operator="equal">
      <formula>0</formula>
    </cfRule>
  </conditionalFormatting>
  <conditionalFormatting sqref="E33 C3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view="pageBreakPreview" zoomScale="145" zoomScaleNormal="100" zoomScaleSheetLayoutView="145" workbookViewId="0">
      <selection activeCell="A3" sqref="A1:D3"/>
    </sheetView>
  </sheetViews>
  <sheetFormatPr defaultColWidth="9.140625" defaultRowHeight="15" x14ac:dyDescent="0.25"/>
  <cols>
    <col min="1" max="1" width="4.140625" style="51" bestFit="1" customWidth="1"/>
    <col min="2" max="2" width="23" style="51" customWidth="1"/>
    <col min="3" max="3" width="26.85546875" style="51" customWidth="1"/>
    <col min="4" max="4" width="18.42578125" style="51" customWidth="1"/>
    <col min="5" max="5" width="12.140625" style="51" bestFit="1" customWidth="1"/>
    <col min="6" max="16384" width="9.140625" style="51"/>
  </cols>
  <sheetData>
    <row r="1" spans="1:5" ht="15.75" customHeight="1" x14ac:dyDescent="0.25">
      <c r="A1" s="190" t="s">
        <v>81</v>
      </c>
      <c r="B1" s="190"/>
      <c r="C1" s="190"/>
      <c r="D1" s="190"/>
    </row>
    <row r="2" spans="1:5" ht="15.75" customHeight="1" x14ac:dyDescent="0.25">
      <c r="A2" s="190" t="s">
        <v>111</v>
      </c>
      <c r="B2" s="190"/>
      <c r="C2" s="190"/>
      <c r="D2" s="190"/>
    </row>
    <row r="3" spans="1:5" ht="15.75" customHeight="1" x14ac:dyDescent="0.25">
      <c r="A3" s="190" t="s">
        <v>17</v>
      </c>
      <c r="B3" s="190"/>
      <c r="C3" s="190"/>
      <c r="D3" s="190"/>
    </row>
    <row r="5" spans="1:5" ht="37.5" customHeight="1" x14ac:dyDescent="0.25">
      <c r="A5" s="193" t="s">
        <v>82</v>
      </c>
      <c r="B5" s="193"/>
      <c r="C5" s="194"/>
      <c r="D5" s="194"/>
    </row>
    <row r="6" spans="1:5" ht="15" customHeight="1" x14ac:dyDescent="0.25">
      <c r="A6" s="193" t="s">
        <v>84</v>
      </c>
      <c r="B6" s="193"/>
      <c r="C6" s="194" t="s">
        <v>115</v>
      </c>
      <c r="D6" s="194"/>
    </row>
    <row r="7" spans="1:5" ht="15" customHeight="1" x14ac:dyDescent="0.25">
      <c r="A7" s="193" t="s">
        <v>85</v>
      </c>
      <c r="B7" s="193"/>
      <c r="C7" s="194" t="s">
        <v>83</v>
      </c>
      <c r="D7" s="194"/>
    </row>
    <row r="8" spans="1:5" ht="15" customHeight="1" x14ac:dyDescent="0.25">
      <c r="A8" s="193"/>
      <c r="B8" s="193"/>
      <c r="C8" s="194" t="s">
        <v>83</v>
      </c>
      <c r="D8" s="194"/>
    </row>
    <row r="9" spans="1:5" ht="18.75" customHeight="1" thickBot="1" x14ac:dyDescent="0.3"/>
    <row r="10" spans="1:5" ht="19.5" customHeight="1" x14ac:dyDescent="0.25">
      <c r="A10" s="55" t="s">
        <v>0</v>
      </c>
      <c r="B10" s="203" t="s">
        <v>1</v>
      </c>
      <c r="C10" s="204"/>
      <c r="D10" s="56" t="s">
        <v>86</v>
      </c>
    </row>
    <row r="11" spans="1:5" ht="15.75" customHeight="1" x14ac:dyDescent="0.25">
      <c r="A11" s="52" t="s">
        <v>5</v>
      </c>
      <c r="B11" s="201" t="s">
        <v>87</v>
      </c>
      <c r="C11" s="202"/>
      <c r="D11" s="58">
        <v>27261791.399999999</v>
      </c>
      <c r="E11" s="127"/>
    </row>
    <row r="12" spans="1:5" ht="15.75" customHeight="1" x14ac:dyDescent="0.25">
      <c r="A12" s="52" t="s">
        <v>7</v>
      </c>
      <c r="B12" s="201" t="s">
        <v>88</v>
      </c>
      <c r="C12" s="202"/>
      <c r="D12" s="58">
        <f>+Ҳисобот!D16</f>
        <v>490825786.90000004</v>
      </c>
      <c r="E12" s="127"/>
    </row>
    <row r="13" spans="1:5" ht="15.75" customHeight="1" x14ac:dyDescent="0.25">
      <c r="A13" s="53"/>
      <c r="B13" s="205" t="s">
        <v>89</v>
      </c>
      <c r="C13" s="206"/>
      <c r="D13" s="58">
        <v>0</v>
      </c>
    </row>
    <row r="14" spans="1:5" ht="15.75" customHeight="1" x14ac:dyDescent="0.25">
      <c r="A14" s="53"/>
      <c r="B14" s="195" t="s">
        <v>90</v>
      </c>
      <c r="C14" s="196"/>
      <c r="D14" s="58">
        <f>+Ҳисобот!D18</f>
        <v>421006000</v>
      </c>
      <c r="E14" s="127"/>
    </row>
    <row r="15" spans="1:5" ht="15.75" customHeight="1" x14ac:dyDescent="0.25">
      <c r="A15" s="53"/>
      <c r="B15" s="195" t="s">
        <v>91</v>
      </c>
      <c r="C15" s="196"/>
      <c r="D15" s="58">
        <v>0</v>
      </c>
    </row>
    <row r="16" spans="1:5" ht="15.75" customHeight="1" x14ac:dyDescent="0.25">
      <c r="A16" s="53"/>
      <c r="B16" s="195" t="s">
        <v>92</v>
      </c>
      <c r="C16" s="196"/>
      <c r="D16" s="58">
        <v>54111397.799999997</v>
      </c>
      <c r="E16" s="127"/>
    </row>
    <row r="17" spans="1:4" ht="18.75" customHeight="1" x14ac:dyDescent="0.25">
      <c r="A17" s="53"/>
      <c r="B17" s="195" t="s">
        <v>93</v>
      </c>
      <c r="C17" s="196"/>
      <c r="D17" s="58">
        <v>0</v>
      </c>
    </row>
    <row r="18" spans="1:4" ht="15.75" customHeight="1" x14ac:dyDescent="0.25">
      <c r="A18" s="53"/>
      <c r="B18" s="195" t="s">
        <v>94</v>
      </c>
      <c r="C18" s="196"/>
      <c r="D18" s="58">
        <v>0</v>
      </c>
    </row>
    <row r="19" spans="1:4" ht="18.75" customHeight="1" x14ac:dyDescent="0.25">
      <c r="A19" s="53"/>
      <c r="B19" s="195" t="s">
        <v>95</v>
      </c>
      <c r="C19" s="196"/>
      <c r="D19" s="58">
        <v>0</v>
      </c>
    </row>
    <row r="20" spans="1:4" ht="15.75" x14ac:dyDescent="0.25">
      <c r="A20" s="53"/>
      <c r="B20" s="199"/>
      <c r="C20" s="200"/>
      <c r="D20" s="58">
        <v>0</v>
      </c>
    </row>
    <row r="21" spans="1:4" ht="15.75" customHeight="1" x14ac:dyDescent="0.25">
      <c r="A21" s="52" t="s">
        <v>9</v>
      </c>
      <c r="B21" s="201" t="s">
        <v>96</v>
      </c>
      <c r="C21" s="202"/>
      <c r="D21" s="58">
        <f>+Ҳисобот!D27</f>
        <v>510971066.10000002</v>
      </c>
    </row>
    <row r="22" spans="1:4" ht="34.5" customHeight="1" thickBot="1" x14ac:dyDescent="0.3">
      <c r="A22" s="54" t="s">
        <v>11</v>
      </c>
      <c r="B22" s="197" t="s">
        <v>97</v>
      </c>
      <c r="C22" s="198"/>
      <c r="D22" s="59">
        <f>+D11+D12-D21</f>
        <v>7116512.1999999881</v>
      </c>
    </row>
    <row r="24" spans="1:4" x14ac:dyDescent="0.25">
      <c r="B24" s="175"/>
      <c r="C24" s="176"/>
      <c r="D24" s="175"/>
    </row>
    <row r="25" spans="1:4" x14ac:dyDescent="0.25">
      <c r="B25" s="175"/>
      <c r="C25" s="176"/>
      <c r="D25" s="175"/>
    </row>
    <row r="26" spans="1:4" x14ac:dyDescent="0.25">
      <c r="B26" s="177"/>
      <c r="C26" s="176"/>
      <c r="D26" s="175"/>
    </row>
  </sheetData>
  <mergeCells count="23">
    <mergeCell ref="B14:C14"/>
    <mergeCell ref="B15:C15"/>
    <mergeCell ref="B22:C22"/>
    <mergeCell ref="C7:D7"/>
    <mergeCell ref="C6:D6"/>
    <mergeCell ref="B16:C16"/>
    <mergeCell ref="B17:C17"/>
    <mergeCell ref="B18:C18"/>
    <mergeCell ref="B19:C19"/>
    <mergeCell ref="B20:C20"/>
    <mergeCell ref="B21:C21"/>
    <mergeCell ref="B10:C10"/>
    <mergeCell ref="A6:B6"/>
    <mergeCell ref="B11:C11"/>
    <mergeCell ref="B12:C12"/>
    <mergeCell ref="B13:C13"/>
    <mergeCell ref="A1:D1"/>
    <mergeCell ref="A2:D2"/>
    <mergeCell ref="A3:D3"/>
    <mergeCell ref="A7:B8"/>
    <mergeCell ref="C8:D8"/>
    <mergeCell ref="A5:B5"/>
    <mergeCell ref="C5:D5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34"/>
  <sheetViews>
    <sheetView tabSelected="1" view="pageBreakPreview" zoomScale="130" zoomScaleNormal="70" zoomScaleSheetLayoutView="130" workbookViewId="0">
      <selection activeCell="B16" sqref="B16:F24"/>
    </sheetView>
  </sheetViews>
  <sheetFormatPr defaultColWidth="9.140625" defaultRowHeight="18.75" x14ac:dyDescent="0.3"/>
  <cols>
    <col min="1" max="1" width="5.85546875" style="3" customWidth="1"/>
    <col min="2" max="2" width="44.5703125" style="3" customWidth="1"/>
    <col min="3" max="3" width="39.42578125" style="3" customWidth="1"/>
    <col min="4" max="4" width="12.85546875" style="3" customWidth="1"/>
    <col min="5" max="7" width="26.85546875" style="3" customWidth="1"/>
    <col min="8" max="16384" width="9.140625" style="3"/>
  </cols>
  <sheetData>
    <row r="2" spans="1:8" ht="20.25" x14ac:dyDescent="0.3">
      <c r="A2" s="207" t="s">
        <v>125</v>
      </c>
      <c r="B2" s="207"/>
      <c r="C2" s="207"/>
      <c r="D2" s="207"/>
      <c r="E2" s="207"/>
      <c r="F2" s="207"/>
      <c r="G2" s="207"/>
    </row>
    <row r="3" spans="1:8" ht="20.25" x14ac:dyDescent="0.3">
      <c r="A3" s="207" t="s">
        <v>17</v>
      </c>
      <c r="B3" s="207"/>
      <c r="C3" s="207"/>
      <c r="D3" s="207"/>
      <c r="E3" s="207"/>
      <c r="F3" s="207"/>
      <c r="G3" s="207"/>
    </row>
    <row r="5" spans="1:8" ht="19.5" thickBot="1" x14ac:dyDescent="0.35">
      <c r="G5" s="131" t="s">
        <v>114</v>
      </c>
    </row>
    <row r="6" spans="1:8" ht="57" thickBot="1" x14ac:dyDescent="0.35">
      <c r="A6" s="141" t="s">
        <v>0</v>
      </c>
      <c r="B6" s="142" t="s">
        <v>20</v>
      </c>
      <c r="C6" s="142" t="s">
        <v>21</v>
      </c>
      <c r="D6" s="142" t="s">
        <v>22</v>
      </c>
      <c r="E6" s="142" t="s">
        <v>23</v>
      </c>
      <c r="F6" s="142" t="s">
        <v>24</v>
      </c>
      <c r="G6" s="143" t="s">
        <v>25</v>
      </c>
    </row>
    <row r="7" spans="1:8" s="11" customFormat="1" x14ac:dyDescent="0.3">
      <c r="A7" s="132">
        <v>1</v>
      </c>
      <c r="B7" s="133"/>
      <c r="C7" s="134"/>
      <c r="D7" s="134"/>
      <c r="E7" s="135">
        <v>0</v>
      </c>
      <c r="F7" s="136"/>
      <c r="G7" s="137"/>
    </row>
    <row r="8" spans="1:8" s="11" customFormat="1" x14ac:dyDescent="0.3">
      <c r="A8" s="138">
        <v>2</v>
      </c>
      <c r="B8" s="12"/>
      <c r="C8" s="13"/>
      <c r="D8" s="13"/>
      <c r="E8" s="106">
        <v>0</v>
      </c>
      <c r="F8" s="30"/>
      <c r="G8" s="139"/>
    </row>
    <row r="9" spans="1:8" s="11" customFormat="1" x14ac:dyDescent="0.3">
      <c r="A9" s="138">
        <v>3</v>
      </c>
      <c r="B9" s="12"/>
      <c r="C9" s="13"/>
      <c r="D9" s="13"/>
      <c r="E9" s="106">
        <v>0</v>
      </c>
      <c r="F9" s="30"/>
      <c r="G9" s="139"/>
    </row>
    <row r="10" spans="1:8" s="11" customFormat="1" x14ac:dyDescent="0.3">
      <c r="A10" s="138">
        <v>4</v>
      </c>
      <c r="B10" s="12"/>
      <c r="C10" s="13"/>
      <c r="D10" s="13"/>
      <c r="E10" s="106">
        <v>0</v>
      </c>
      <c r="F10" s="30"/>
      <c r="G10" s="139"/>
    </row>
    <row r="11" spans="1:8" s="11" customFormat="1" x14ac:dyDescent="0.3">
      <c r="A11" s="138">
        <v>11</v>
      </c>
      <c r="B11" s="12"/>
      <c r="C11" s="13"/>
      <c r="D11" s="13"/>
      <c r="E11" s="106">
        <v>0</v>
      </c>
      <c r="F11" s="30"/>
      <c r="G11" s="140"/>
      <c r="H11" s="105"/>
    </row>
    <row r="12" spans="1:8" s="11" customFormat="1" x14ac:dyDescent="0.3">
      <c r="A12" s="138">
        <v>12</v>
      </c>
      <c r="B12" s="12"/>
      <c r="C12" s="13"/>
      <c r="D12" s="13"/>
      <c r="E12" s="106">
        <v>0</v>
      </c>
      <c r="F12" s="30"/>
      <c r="G12" s="140"/>
    </row>
    <row r="13" spans="1:8" s="11" customFormat="1" ht="19.5" thickBot="1" x14ac:dyDescent="0.35">
      <c r="A13" s="144">
        <v>13</v>
      </c>
      <c r="B13" s="145"/>
      <c r="C13" s="146"/>
      <c r="D13" s="146"/>
      <c r="E13" s="147">
        <v>0</v>
      </c>
      <c r="F13" s="148"/>
      <c r="G13" s="149"/>
      <c r="H13" s="105"/>
    </row>
    <row r="14" spans="1:8" ht="19.5" thickBot="1" x14ac:dyDescent="0.35">
      <c r="A14" s="208" t="s">
        <v>19</v>
      </c>
      <c r="B14" s="209"/>
      <c r="C14" s="150" t="s">
        <v>116</v>
      </c>
      <c r="D14" s="150" t="s">
        <v>116</v>
      </c>
      <c r="E14" s="151">
        <f>+SUM(E7:E13)</f>
        <v>0</v>
      </c>
      <c r="F14" s="150" t="s">
        <v>116</v>
      </c>
      <c r="G14" s="152" t="s">
        <v>116</v>
      </c>
    </row>
    <row r="15" spans="1:8" x14ac:dyDescent="0.3">
      <c r="A15" s="57"/>
      <c r="B15" s="57"/>
      <c r="C15" s="57"/>
      <c r="D15" s="57"/>
      <c r="E15" s="14"/>
      <c r="F15" s="57"/>
      <c r="G15" s="57"/>
    </row>
    <row r="16" spans="1:8" s="57" customFormat="1" ht="17.45" customHeight="1" x14ac:dyDescent="0.3">
      <c r="B16" s="154"/>
      <c r="C16" s="154"/>
      <c r="D16" s="154"/>
      <c r="E16" s="154"/>
    </row>
    <row r="17" spans="2:6" s="57" customFormat="1" x14ac:dyDescent="0.3">
      <c r="F17" s="14"/>
    </row>
    <row r="18" spans="2:6" s="57" customFormat="1" x14ac:dyDescent="0.3">
      <c r="F18" s="107"/>
    </row>
    <row r="19" spans="2:6" s="57" customFormat="1" x14ac:dyDescent="0.3"/>
    <row r="20" spans="2:6" s="57" customFormat="1" ht="37.5" customHeight="1" x14ac:dyDescent="0.3">
      <c r="B20" s="153"/>
      <c r="E20" s="154"/>
    </row>
    <row r="21" spans="2:6" s="57" customFormat="1" x14ac:dyDescent="0.3"/>
    <row r="22" spans="2:6" s="57" customFormat="1" x14ac:dyDescent="0.3"/>
    <row r="23" spans="2:6" s="57" customFormat="1" x14ac:dyDescent="0.3"/>
    <row r="24" spans="2:6" s="57" customFormat="1" x14ac:dyDescent="0.3"/>
    <row r="25" spans="2:6" s="57" customFormat="1" x14ac:dyDescent="0.3"/>
    <row r="26" spans="2:6" s="57" customFormat="1" x14ac:dyDescent="0.3"/>
    <row r="27" spans="2:6" s="57" customFormat="1" x14ac:dyDescent="0.3"/>
    <row r="28" spans="2:6" s="57" customFormat="1" x14ac:dyDescent="0.3"/>
    <row r="29" spans="2:6" s="57" customFormat="1" x14ac:dyDescent="0.3"/>
    <row r="30" spans="2:6" s="57" customFormat="1" x14ac:dyDescent="0.3"/>
    <row r="31" spans="2:6" s="57" customFormat="1" x14ac:dyDescent="0.3"/>
    <row r="32" spans="2:6" s="57" customFormat="1" x14ac:dyDescent="0.3"/>
    <row r="33" s="57" customFormat="1" x14ac:dyDescent="0.3"/>
    <row r="34" s="57" customFormat="1" x14ac:dyDescent="0.3"/>
  </sheetData>
  <mergeCells count="3">
    <mergeCell ref="A2:G2"/>
    <mergeCell ref="A3:G3"/>
    <mergeCell ref="A14:B14"/>
  </mergeCells>
  <printOptions horizontalCentered="1"/>
  <pageMargins left="0" right="0" top="0" bottom="0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Ҳисобот</vt:lpstr>
      <vt:lpstr>1 илова</vt:lpstr>
      <vt:lpstr>Ҳисобот (2)</vt:lpstr>
      <vt:lpstr>3-илова</vt:lpstr>
      <vt:lpstr>4 илова</vt:lpstr>
      <vt:lpstr>'3-илова'!Область_печати</vt:lpstr>
      <vt:lpstr>Ҳисобот!Область_печати</vt:lpstr>
      <vt:lpstr>'Ҳисобот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2023-02-08T06:26:10Z</dcterms:modified>
</cp:coreProperties>
</file>